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DELL 5580\My Drive\blank sizes\"/>
    </mc:Choice>
  </mc:AlternateContent>
  <bookViews>
    <workbookView xWindow="0" yWindow="48" windowWidth="15312" windowHeight="7992"/>
  </bookViews>
  <sheets>
    <sheet name="Material Codes" sheetId="8" r:id="rId1"/>
    <sheet name="v1.3" sheetId="7" r:id="rId2"/>
    <sheet name="v1.2" sheetId="5" r:id="rId3"/>
    <sheet name="Sheet3" sheetId="9" r:id="rId4"/>
    <sheet name="Sheet1" sheetId="6" r:id="rId5"/>
  </sheets>
  <definedNames>
    <definedName name="_xlnm.Print_Area" localSheetId="2">v1.2!$A$1:$U$71</definedName>
    <definedName name="_xlnm.Print_Area" localSheetId="1">v1.3!$A$1:$R$76</definedName>
  </definedNames>
  <calcPr calcId="152511"/>
</workbook>
</file>

<file path=xl/calcChain.xml><?xml version="1.0" encoding="utf-8"?>
<calcChain xmlns="http://schemas.openxmlformats.org/spreadsheetml/2006/main">
  <c r="N4" i="7" l="1"/>
  <c r="P76" i="7" l="1"/>
  <c r="N76" i="7"/>
  <c r="R76" i="7" s="1"/>
  <c r="I76" i="7"/>
  <c r="P75" i="7"/>
  <c r="N75" i="7"/>
  <c r="R75" i="7" s="1"/>
  <c r="I75" i="7"/>
  <c r="P74" i="7"/>
  <c r="G74" i="7"/>
  <c r="I74" i="7" s="1"/>
  <c r="R73" i="7"/>
  <c r="P73" i="7"/>
  <c r="N73" i="7"/>
  <c r="I73" i="7"/>
  <c r="R72" i="7"/>
  <c r="P72" i="7"/>
  <c r="N72" i="7"/>
  <c r="I72" i="7"/>
  <c r="P69" i="7"/>
  <c r="N69" i="7"/>
  <c r="R69" i="7" s="1"/>
  <c r="I69" i="7"/>
  <c r="P68" i="7"/>
  <c r="N68" i="7"/>
  <c r="R68" i="7" s="1"/>
  <c r="I68" i="7"/>
  <c r="P65" i="7"/>
  <c r="N65" i="7"/>
  <c r="R65" i="7" s="1"/>
  <c r="O65" i="7" s="1"/>
  <c r="I65" i="7"/>
  <c r="P64" i="7"/>
  <c r="N64" i="7"/>
  <c r="R64" i="7" s="1"/>
  <c r="I64" i="7"/>
  <c r="P61" i="7"/>
  <c r="N61" i="7"/>
  <c r="R61" i="7" s="1"/>
  <c r="I61" i="7"/>
  <c r="P60" i="7"/>
  <c r="N60" i="7"/>
  <c r="R60" i="7" s="1"/>
  <c r="I60" i="7"/>
  <c r="P59" i="7"/>
  <c r="N59" i="7"/>
  <c r="R59" i="7" s="1"/>
  <c r="O59" i="7" s="1"/>
  <c r="I59" i="7"/>
  <c r="P58" i="7"/>
  <c r="N58" i="7"/>
  <c r="R58" i="7" s="1"/>
  <c r="I58" i="7"/>
  <c r="P57" i="7"/>
  <c r="N57" i="7"/>
  <c r="R57" i="7" s="1"/>
  <c r="I57" i="7"/>
  <c r="P56" i="7"/>
  <c r="N56" i="7"/>
  <c r="R56" i="7" s="1"/>
  <c r="I56" i="7"/>
  <c r="P55" i="7"/>
  <c r="N55" i="7"/>
  <c r="R55" i="7" s="1"/>
  <c r="O55" i="7" s="1"/>
  <c r="I55" i="7"/>
  <c r="P54" i="7"/>
  <c r="N54" i="7"/>
  <c r="R54" i="7" s="1"/>
  <c r="O54" i="7" s="1"/>
  <c r="I54" i="7"/>
  <c r="P53" i="7"/>
  <c r="N53" i="7"/>
  <c r="R53" i="7" s="1"/>
  <c r="I53" i="7"/>
  <c r="P52" i="7"/>
  <c r="N52" i="7"/>
  <c r="R52" i="7" s="1"/>
  <c r="I52" i="7"/>
  <c r="P51" i="7"/>
  <c r="N51" i="7"/>
  <c r="R51" i="7" s="1"/>
  <c r="I51" i="7"/>
  <c r="P48" i="7"/>
  <c r="N48" i="7"/>
  <c r="R48" i="7" s="1"/>
  <c r="P47" i="7"/>
  <c r="N47" i="7"/>
  <c r="R47" i="7" s="1"/>
  <c r="P44" i="7"/>
  <c r="N44" i="7"/>
  <c r="R44" i="7" s="1"/>
  <c r="O44" i="7" s="1"/>
  <c r="P43" i="7"/>
  <c r="N43" i="7"/>
  <c r="R43" i="7" s="1"/>
  <c r="P42" i="7"/>
  <c r="N42" i="7"/>
  <c r="R42" i="7" s="1"/>
  <c r="O42" i="7" s="1"/>
  <c r="I42" i="7"/>
  <c r="P41" i="7"/>
  <c r="N41" i="7"/>
  <c r="R41" i="7" s="1"/>
  <c r="I41" i="7"/>
  <c r="P40" i="7"/>
  <c r="N40" i="7"/>
  <c r="R40" i="7" s="1"/>
  <c r="I40" i="7"/>
  <c r="P39" i="7"/>
  <c r="N39" i="7"/>
  <c r="R39" i="7" s="1"/>
  <c r="I39" i="7"/>
  <c r="P38" i="7"/>
  <c r="N38" i="7"/>
  <c r="R38" i="7" s="1"/>
  <c r="I38" i="7"/>
  <c r="P37" i="7"/>
  <c r="N37" i="7"/>
  <c r="R37" i="7" s="1"/>
  <c r="I37" i="7"/>
  <c r="P36" i="7"/>
  <c r="N36" i="7"/>
  <c r="R36" i="7" s="1"/>
  <c r="I36" i="7"/>
  <c r="P35" i="7"/>
  <c r="N35" i="7"/>
  <c r="R35" i="7" s="1"/>
  <c r="I35" i="7"/>
  <c r="P34" i="7"/>
  <c r="N34" i="7"/>
  <c r="R34" i="7" s="1"/>
  <c r="I34" i="7"/>
  <c r="P33" i="7"/>
  <c r="N33" i="7"/>
  <c r="R33" i="7" s="1"/>
  <c r="I33" i="7"/>
  <c r="R31" i="7"/>
  <c r="P31" i="7"/>
  <c r="N31" i="7"/>
  <c r="I31" i="7"/>
  <c r="P30" i="7"/>
  <c r="N30" i="7"/>
  <c r="R30" i="7" s="1"/>
  <c r="I30" i="7"/>
  <c r="P28" i="7"/>
  <c r="N28" i="7"/>
  <c r="R28" i="7" s="1"/>
  <c r="O28" i="7" s="1"/>
  <c r="I28" i="7"/>
  <c r="P27" i="7"/>
  <c r="N27" i="7"/>
  <c r="R27" i="7" s="1"/>
  <c r="I27" i="7"/>
  <c r="P26" i="7"/>
  <c r="N26" i="7"/>
  <c r="R26" i="7" s="1"/>
  <c r="I26" i="7"/>
  <c r="P25" i="7"/>
  <c r="N25" i="7"/>
  <c r="R25" i="7" s="1"/>
  <c r="I25" i="7"/>
  <c r="P24" i="7"/>
  <c r="N24" i="7"/>
  <c r="R24" i="7" s="1"/>
  <c r="O24" i="7" s="1"/>
  <c r="I24" i="7"/>
  <c r="P23" i="7"/>
  <c r="N23" i="7"/>
  <c r="R23" i="7" s="1"/>
  <c r="I23" i="7"/>
  <c r="P20" i="7"/>
  <c r="N20" i="7"/>
  <c r="R20" i="7" s="1"/>
  <c r="P18" i="7"/>
  <c r="N18" i="7"/>
  <c r="R18" i="7" s="1"/>
  <c r="O18" i="7" s="1"/>
  <c r="P10" i="7"/>
  <c r="N10" i="7"/>
  <c r="R10" i="7" s="1"/>
  <c r="P7" i="7"/>
  <c r="N7" i="7"/>
  <c r="R7" i="7" s="1"/>
  <c r="O7" i="7" s="1"/>
  <c r="P6" i="7"/>
  <c r="N6" i="7"/>
  <c r="R6" i="7" s="1"/>
  <c r="P4" i="7"/>
  <c r="R4" i="7"/>
  <c r="O4" i="7" s="1"/>
  <c r="S71" i="5"/>
  <c r="Q71" i="5"/>
  <c r="U71" i="5" s="1"/>
  <c r="R71" i="5" s="1"/>
  <c r="S70" i="5"/>
  <c r="Q70" i="5"/>
  <c r="U70" i="5" s="1"/>
  <c r="R70" i="5" s="1"/>
  <c r="S69" i="5"/>
  <c r="S68" i="5"/>
  <c r="Q68" i="5"/>
  <c r="U68" i="5" s="1"/>
  <c r="R68" i="5" s="1"/>
  <c r="S67" i="5"/>
  <c r="Q67" i="5"/>
  <c r="U67" i="5" s="1"/>
  <c r="R67" i="5" s="1"/>
  <c r="U66" i="5"/>
  <c r="S66" i="5"/>
  <c r="Q66" i="5"/>
  <c r="S65" i="5"/>
  <c r="Q65" i="5"/>
  <c r="U65" i="5" s="1"/>
  <c r="R65" i="5" s="1"/>
  <c r="S64" i="5"/>
  <c r="Q64" i="5"/>
  <c r="U64" i="5" s="1"/>
  <c r="R64" i="5" s="1"/>
  <c r="U63" i="5"/>
  <c r="R63" i="5" s="1"/>
  <c r="S63" i="5"/>
  <c r="Q63" i="5"/>
  <c r="U62" i="5"/>
  <c r="S62" i="5"/>
  <c r="Q62" i="5"/>
  <c r="S61" i="5"/>
  <c r="Q61" i="5"/>
  <c r="U61" i="5" s="1"/>
  <c r="R61" i="5" s="1"/>
  <c r="S60" i="5"/>
  <c r="Q60" i="5"/>
  <c r="U60" i="5" s="1"/>
  <c r="R60" i="5" s="1"/>
  <c r="U59" i="5"/>
  <c r="S59" i="5"/>
  <c r="Q59" i="5"/>
  <c r="S58" i="5"/>
  <c r="Q58" i="5"/>
  <c r="U58" i="5" s="1"/>
  <c r="R58" i="5" s="1"/>
  <c r="S57" i="5"/>
  <c r="Q57" i="5"/>
  <c r="U57" i="5" s="1"/>
  <c r="R57" i="5" s="1"/>
  <c r="U56" i="5"/>
  <c r="R56" i="5" s="1"/>
  <c r="S56" i="5"/>
  <c r="Q56" i="5"/>
  <c r="U55" i="5"/>
  <c r="S55" i="5"/>
  <c r="Q55" i="5"/>
  <c r="S54" i="5"/>
  <c r="Q54" i="5"/>
  <c r="U54" i="5" s="1"/>
  <c r="R54" i="5" s="1"/>
  <c r="S53" i="5"/>
  <c r="Q53" i="5"/>
  <c r="U53" i="5" s="1"/>
  <c r="R53" i="5" s="1"/>
  <c r="U52" i="5"/>
  <c r="R52" i="5" s="1"/>
  <c r="S52" i="5"/>
  <c r="Q52" i="5"/>
  <c r="U49" i="5"/>
  <c r="S49" i="5"/>
  <c r="Q49" i="5"/>
  <c r="S48" i="5"/>
  <c r="Q48" i="5"/>
  <c r="U48" i="5" s="1"/>
  <c r="R48" i="5" s="1"/>
  <c r="S47" i="5"/>
  <c r="Q47" i="5"/>
  <c r="U47" i="5" s="1"/>
  <c r="R47" i="5" s="1"/>
  <c r="U44" i="5"/>
  <c r="R44" i="5" s="1"/>
  <c r="S44" i="5"/>
  <c r="Q44" i="5"/>
  <c r="U43" i="5"/>
  <c r="S43" i="5"/>
  <c r="Q43" i="5"/>
  <c r="S42" i="5"/>
  <c r="Q42" i="5"/>
  <c r="U42" i="5" s="1"/>
  <c r="R42" i="5" s="1"/>
  <c r="S41" i="5"/>
  <c r="Q41" i="5"/>
  <c r="U41" i="5" s="1"/>
  <c r="R41" i="5" s="1"/>
  <c r="S40" i="5"/>
  <c r="Q40" i="5"/>
  <c r="U40" i="5" s="1"/>
  <c r="S39" i="5"/>
  <c r="Q39" i="5"/>
  <c r="U39" i="5" s="1"/>
  <c r="R39" i="5" s="1"/>
  <c r="S38" i="5"/>
  <c r="Q38" i="5"/>
  <c r="U38" i="5" s="1"/>
  <c r="R38" i="5" s="1"/>
  <c r="U37" i="5"/>
  <c r="R37" i="5" s="1"/>
  <c r="S37" i="5"/>
  <c r="Q37" i="5"/>
  <c r="U36" i="5"/>
  <c r="S36" i="5"/>
  <c r="Q36" i="5"/>
  <c r="S35" i="5"/>
  <c r="Q35" i="5"/>
  <c r="U35" i="5" s="1"/>
  <c r="R35" i="5" s="1"/>
  <c r="S34" i="5"/>
  <c r="Q34" i="5"/>
  <c r="U34" i="5" s="1"/>
  <c r="R34" i="5" s="1"/>
  <c r="S33" i="5"/>
  <c r="Q33" i="5"/>
  <c r="U33" i="5" s="1"/>
  <c r="S32" i="5"/>
  <c r="Q32" i="5"/>
  <c r="U32" i="5" s="1"/>
  <c r="R32" i="5" s="1"/>
  <c r="U30" i="5"/>
  <c r="R30" i="5" s="1"/>
  <c r="S30" i="5"/>
  <c r="Q30" i="5"/>
  <c r="S29" i="5"/>
  <c r="Q29" i="5"/>
  <c r="U29" i="5" s="1"/>
  <c r="R29" i="5" s="1"/>
  <c r="S27" i="5"/>
  <c r="Q27" i="5"/>
  <c r="U27" i="5" s="1"/>
  <c r="R27" i="5" s="1"/>
  <c r="U26" i="5"/>
  <c r="R26" i="5" s="1"/>
  <c r="S26" i="5"/>
  <c r="Q26" i="5"/>
  <c r="U25" i="5"/>
  <c r="S25" i="5"/>
  <c r="Q25" i="5"/>
  <c r="S24" i="5"/>
  <c r="Q24" i="5"/>
  <c r="U24" i="5" s="1"/>
  <c r="R24" i="5" s="1"/>
  <c r="S23" i="5"/>
  <c r="Q23" i="5"/>
  <c r="U23" i="5" s="1"/>
  <c r="R23" i="5" s="1"/>
  <c r="U22" i="5"/>
  <c r="R22" i="5" s="1"/>
  <c r="S22" i="5"/>
  <c r="Q22" i="5"/>
  <c r="S19" i="5"/>
  <c r="Q19" i="5"/>
  <c r="U19" i="5" s="1"/>
  <c r="R19" i="5" s="1"/>
  <c r="S17" i="5"/>
  <c r="Q17" i="5"/>
  <c r="U17" i="5" s="1"/>
  <c r="R17" i="5" s="1"/>
  <c r="U9" i="5"/>
  <c r="R9" i="5" s="1"/>
  <c r="S9" i="5"/>
  <c r="Q9" i="5"/>
  <c r="U7" i="5"/>
  <c r="S7" i="5"/>
  <c r="Q7" i="5"/>
  <c r="S6" i="5"/>
  <c r="Q6" i="5"/>
  <c r="U6" i="5" s="1"/>
  <c r="S4" i="5"/>
  <c r="AB14" i="5"/>
  <c r="Z14" i="5"/>
  <c r="AC13" i="5"/>
  <c r="AA13" i="5"/>
  <c r="AB11" i="5"/>
  <c r="Z11" i="5"/>
  <c r="AC10" i="5"/>
  <c r="AA10" i="5"/>
  <c r="AB6" i="5"/>
  <c r="AB9" i="5" s="1"/>
  <c r="Z6" i="5"/>
  <c r="Z9" i="5" s="1"/>
  <c r="X5" i="5"/>
  <c r="AB5" i="5" s="1"/>
  <c r="O76" i="7" l="1"/>
  <c r="O25" i="7"/>
  <c r="O56" i="7"/>
  <c r="O60" i="7"/>
  <c r="O68" i="7"/>
  <c r="O75" i="7"/>
  <c r="O6" i="7"/>
  <c r="O10" i="7"/>
  <c r="O58" i="7"/>
  <c r="O64" i="7"/>
  <c r="O35" i="7"/>
  <c r="O34" i="7"/>
  <c r="O38" i="7"/>
  <c r="O48" i="7"/>
  <c r="O52" i="7"/>
  <c r="O72" i="7"/>
  <c r="O73" i="7"/>
  <c r="O51" i="7"/>
  <c r="O30" i="7"/>
  <c r="O39" i="7"/>
  <c r="O20" i="7"/>
  <c r="O27" i="7"/>
  <c r="O31" i="7"/>
  <c r="O36" i="7"/>
  <c r="O41" i="7"/>
  <c r="O47" i="7"/>
  <c r="N74" i="7"/>
  <c r="R74" i="7" s="1"/>
  <c r="O74" i="7" s="1"/>
  <c r="O23" i="7"/>
  <c r="O26" i="7"/>
  <c r="O33" i="7"/>
  <c r="O37" i="7"/>
  <c r="O40" i="7"/>
  <c r="O43" i="7"/>
  <c r="O53" i="7"/>
  <c r="O57" i="7"/>
  <c r="O61" i="7"/>
  <c r="O69" i="7"/>
  <c r="R7" i="5"/>
  <c r="R25" i="5"/>
  <c r="R36" i="5"/>
  <c r="R43" i="5"/>
  <c r="R49" i="5"/>
  <c r="R59" i="5"/>
  <c r="R66" i="5"/>
  <c r="AB7" i="5"/>
  <c r="R55" i="5"/>
  <c r="R62" i="5"/>
  <c r="R33" i="5"/>
  <c r="R40" i="5"/>
  <c r="R6" i="5"/>
  <c r="AC14" i="5"/>
  <c r="AC15" i="5" s="1"/>
  <c r="AB13" i="5"/>
  <c r="AB15" i="5" s="1"/>
  <c r="Z13" i="5"/>
  <c r="Z15" i="5" s="1"/>
  <c r="AA14" i="5"/>
  <c r="AA15" i="5" s="1"/>
  <c r="AB8" i="5"/>
  <c r="Z5" i="5"/>
  <c r="Z7" i="5" l="1"/>
  <c r="Z8" i="5"/>
  <c r="AC11" i="5"/>
  <c r="AC12" i="5" s="1"/>
  <c r="AB10" i="5"/>
  <c r="AB12" i="5" s="1"/>
  <c r="AB17" i="5" s="1"/>
  <c r="Z10" i="5" l="1"/>
  <c r="Z12" i="5" s="1"/>
  <c r="AA11" i="5"/>
  <c r="AA12" i="5" s="1"/>
  <c r="Z17" i="5" l="1"/>
  <c r="Q4" i="5"/>
  <c r="U4" i="5" s="1"/>
  <c r="R4" i="5" s="1"/>
  <c r="L71" i="5" l="1"/>
  <c r="L70" i="5"/>
  <c r="J69" i="5"/>
  <c r="Q69" i="5" s="1"/>
  <c r="U69" i="5" s="1"/>
  <c r="R69" i="5" s="1"/>
  <c r="L68" i="5"/>
  <c r="L67" i="5"/>
  <c r="L66" i="5"/>
  <c r="L65" i="5"/>
  <c r="L69" i="5" l="1"/>
  <c r="L64" i="5"/>
  <c r="L63" i="5"/>
  <c r="L62" i="5"/>
  <c r="L61" i="5"/>
  <c r="L60" i="5"/>
  <c r="L59" i="5"/>
  <c r="L58" i="5"/>
  <c r="L57" i="5"/>
  <c r="L56" i="5"/>
  <c r="L55" i="5"/>
  <c r="L54" i="5"/>
  <c r="L53" i="5"/>
  <c r="L52" i="5"/>
  <c r="L47" i="5"/>
  <c r="L42" i="5"/>
  <c r="L41" i="5"/>
  <c r="L40" i="5"/>
  <c r="L39" i="5"/>
  <c r="L38" i="5"/>
  <c r="L37" i="5"/>
  <c r="L36" i="5"/>
  <c r="L35" i="5"/>
  <c r="L34" i="5"/>
  <c r="L33" i="5"/>
  <c r="L32" i="5"/>
  <c r="L30" i="5"/>
  <c r="L29" i="5"/>
  <c r="L27" i="5"/>
  <c r="L26" i="5"/>
  <c r="L25" i="5"/>
  <c r="L24" i="5"/>
  <c r="L23" i="5"/>
  <c r="L22" i="5"/>
</calcChain>
</file>

<file path=xl/sharedStrings.xml><?xml version="1.0" encoding="utf-8"?>
<sst xmlns="http://schemas.openxmlformats.org/spreadsheetml/2006/main" count="655" uniqueCount="302">
  <si>
    <t>S No</t>
  </si>
  <si>
    <t>Part Description</t>
  </si>
  <si>
    <t>Part No</t>
  </si>
  <si>
    <t>L</t>
  </si>
  <si>
    <t>W</t>
  </si>
  <si>
    <t>t</t>
  </si>
  <si>
    <t>Brkt Gear Control</t>
  </si>
  <si>
    <t>CM 4th</t>
  </si>
  <si>
    <t>CM 6th</t>
  </si>
  <si>
    <t xml:space="preserve">CM Spr </t>
  </si>
  <si>
    <t>CM End</t>
  </si>
  <si>
    <t>89836-2420</t>
  </si>
  <si>
    <t xml:space="preserve">Brkt ASM Air </t>
  </si>
  <si>
    <t>CM 1st</t>
  </si>
  <si>
    <t>Gusset</t>
  </si>
  <si>
    <t>Gusset Upr</t>
  </si>
  <si>
    <t>Stopper S/T</t>
  </si>
  <si>
    <t>Bkt Fuel Filter</t>
  </si>
  <si>
    <t>CM 2nd</t>
  </si>
  <si>
    <t>CM 5th</t>
  </si>
  <si>
    <t>Brkt Exh</t>
  </si>
  <si>
    <t>Picture</t>
  </si>
  <si>
    <t>Model</t>
  </si>
  <si>
    <t>NPR 71</t>
  </si>
  <si>
    <t>NMR</t>
  </si>
  <si>
    <t>NLR</t>
  </si>
  <si>
    <t>NLR/NMR</t>
  </si>
  <si>
    <t>FXZ</t>
  </si>
  <si>
    <t>CM 6.0</t>
  </si>
  <si>
    <t>Purge Tank</t>
  </si>
  <si>
    <t>Large Tank</t>
  </si>
  <si>
    <t>Shell</t>
  </si>
  <si>
    <t>Dish</t>
  </si>
  <si>
    <t>Sub Assemblies</t>
  </si>
  <si>
    <t>U bracket</t>
  </si>
  <si>
    <t>Blank Size</t>
  </si>
  <si>
    <t>C size</t>
  </si>
  <si>
    <t>Main Bkt</t>
  </si>
  <si>
    <t>U channel</t>
  </si>
  <si>
    <t>Round</t>
  </si>
  <si>
    <t>Base Plate</t>
  </si>
  <si>
    <t>Side Plates</t>
  </si>
  <si>
    <t>Dia 230</t>
  </si>
  <si>
    <t>Side Plate</t>
  </si>
  <si>
    <t>OK</t>
  </si>
  <si>
    <t>in process</t>
  </si>
  <si>
    <t>NLR/ NMR</t>
  </si>
  <si>
    <t>898126-2341</t>
  </si>
  <si>
    <t>897924-3430</t>
  </si>
  <si>
    <t>897924-3480</t>
  </si>
  <si>
    <t>898035-8253</t>
  </si>
  <si>
    <t>897924-3530</t>
  </si>
  <si>
    <t>897924-3450</t>
  </si>
  <si>
    <t>897924-3520</t>
  </si>
  <si>
    <t>898107-5632</t>
  </si>
  <si>
    <t>898323-4500</t>
  </si>
  <si>
    <t>898344-6020</t>
  </si>
  <si>
    <t>897924-3440</t>
  </si>
  <si>
    <t>898072-1471</t>
  </si>
  <si>
    <t>898072-1481</t>
  </si>
  <si>
    <t>898091-8020</t>
  </si>
  <si>
    <t>898091-8030</t>
  </si>
  <si>
    <t>898294-4750</t>
  </si>
  <si>
    <t>CM RR S</t>
  </si>
  <si>
    <t>898294-8521</t>
  </si>
  <si>
    <t>898294-4820</t>
  </si>
  <si>
    <t>898487-6220</t>
  </si>
  <si>
    <t>88486-0580</t>
  </si>
  <si>
    <t>Bkt ECM</t>
  </si>
  <si>
    <t>897485-3750</t>
  </si>
  <si>
    <t>Main Plate</t>
  </si>
  <si>
    <t>Side Bkt I</t>
  </si>
  <si>
    <t>Side Bkt II</t>
  </si>
  <si>
    <t>Side Bkt III</t>
  </si>
  <si>
    <t>Qty / veh</t>
  </si>
  <si>
    <t>Sample stauts</t>
  </si>
  <si>
    <t>Main</t>
  </si>
  <si>
    <t>Horn Bkt</t>
  </si>
  <si>
    <t>Shafts</t>
  </si>
  <si>
    <t>2 pcs</t>
  </si>
  <si>
    <t>Center Plate</t>
  </si>
  <si>
    <t>Rib Bull Shaped</t>
  </si>
  <si>
    <t>x1</t>
  </si>
  <si>
    <t>x3</t>
  </si>
  <si>
    <t>x4</t>
  </si>
  <si>
    <t>blank weight</t>
  </si>
  <si>
    <t>897491-2710</t>
  </si>
  <si>
    <t>898486-3830 / 8979243392</t>
  </si>
  <si>
    <t>NMR/NLR</t>
  </si>
  <si>
    <t>Bkt W/Paint LH</t>
  </si>
  <si>
    <t>Bkt W/Paint RH</t>
  </si>
  <si>
    <t>898072-147M</t>
  </si>
  <si>
    <t>898072-148M</t>
  </si>
  <si>
    <t>M8x25 (2)</t>
  </si>
  <si>
    <t>M10x30 (2)</t>
  </si>
  <si>
    <t>M10x30 (3)</t>
  </si>
  <si>
    <t>Dia 26mm L 95 mm 4 pcs bore 17</t>
  </si>
  <si>
    <t>L x2</t>
  </si>
  <si>
    <t>U x1</t>
  </si>
  <si>
    <t>Bkt Fuel Tank</t>
  </si>
  <si>
    <t>Band Fuel Tank</t>
  </si>
  <si>
    <t>Strip</t>
  </si>
  <si>
    <t>Rubber</t>
  </si>
  <si>
    <t>M8x1.25 Stud</t>
  </si>
  <si>
    <t>Bkt Fuel Tank for AL Tank</t>
  </si>
  <si>
    <t>89716923AL</t>
  </si>
  <si>
    <t>Sides</t>
  </si>
  <si>
    <t>15"</t>
  </si>
  <si>
    <t>5"</t>
  </si>
  <si>
    <t>89806273NM</t>
  </si>
  <si>
    <t>897384060M 897384062M</t>
  </si>
  <si>
    <t>897169-2311</t>
  </si>
  <si>
    <t>Band Fuel Tank for AL Tank</t>
  </si>
  <si>
    <t>Rubber (U Shaped)</t>
  </si>
  <si>
    <t>7.75 inch</t>
  </si>
  <si>
    <t>897035517M/18M</t>
  </si>
  <si>
    <t>Weight of the blank</t>
  </si>
  <si>
    <t>4x8 Sheet Consumption</t>
  </si>
  <si>
    <t>NMR NLR NPR 71 and FXZ Blank Sizes</t>
  </si>
  <si>
    <t>Sheet Size</t>
  </si>
  <si>
    <t>no of pcs</t>
  </si>
  <si>
    <t>left over strip</t>
  </si>
  <si>
    <t>more blanks</t>
  </si>
  <si>
    <t>4x8 Sheet Weight</t>
  </si>
  <si>
    <t>No of Pcs/Sheet</t>
  </si>
  <si>
    <t>Total Blanks Wt</t>
  </si>
  <si>
    <t>8 inch</t>
  </si>
  <si>
    <t>Qty</t>
  </si>
  <si>
    <t>Clamp1</t>
  </si>
  <si>
    <t>Clamp2</t>
  </si>
  <si>
    <t>M8x1.25 Nut</t>
  </si>
  <si>
    <t>M10x1.25</t>
  </si>
  <si>
    <t>Bolt M8x25 (2)</t>
  </si>
  <si>
    <t>Bolt M10x30 (2)</t>
  </si>
  <si>
    <t>Bolt M10x30 (3)</t>
  </si>
  <si>
    <t>Shaft Dia 28</t>
  </si>
  <si>
    <t>Shaft Dia 36</t>
  </si>
  <si>
    <t>Ghandhara Industries Ltd (NMR NLR NPR 71 and FXZ) Blank Sizes Details</t>
  </si>
  <si>
    <t>Material Consuption Details</t>
  </si>
  <si>
    <t>Process Flow</t>
  </si>
  <si>
    <t>Cutting/ Shearing</t>
  </si>
  <si>
    <t>Forming</t>
  </si>
  <si>
    <t>Piercing 1</t>
  </si>
  <si>
    <t>Piercing 2</t>
  </si>
  <si>
    <t>Paint</t>
  </si>
  <si>
    <t>Cleaning</t>
  </si>
  <si>
    <t>Dispatch</t>
  </si>
  <si>
    <t>Piercing of Big Hole</t>
  </si>
  <si>
    <t>Bending</t>
  </si>
  <si>
    <t>Piercing/Laser Cutting of Slots</t>
  </si>
  <si>
    <t>Brackets Bending</t>
  </si>
  <si>
    <t>Brackets Welding</t>
  </si>
  <si>
    <t>Chipping / Cleaning</t>
  </si>
  <si>
    <t>Rubber Cutting</t>
  </si>
  <si>
    <t>Rubber Pasting</t>
  </si>
  <si>
    <t>Symentex Adhesive Glue</t>
  </si>
  <si>
    <t>Material Codes</t>
  </si>
  <si>
    <t>Code</t>
  </si>
  <si>
    <t>Description</t>
  </si>
  <si>
    <t>EMCM001</t>
  </si>
  <si>
    <t>EMCM002</t>
  </si>
  <si>
    <t>EMCM003</t>
  </si>
  <si>
    <t>EMCM004</t>
  </si>
  <si>
    <t>EMCM005</t>
  </si>
  <si>
    <t>EMCM006</t>
  </si>
  <si>
    <t>EMCM007</t>
  </si>
  <si>
    <t>EMCM008</t>
  </si>
  <si>
    <t>EMCM009</t>
  </si>
  <si>
    <t>EMCM010</t>
  </si>
  <si>
    <t>EMCM011</t>
  </si>
  <si>
    <t>EMCM012</t>
  </si>
  <si>
    <t>EMCM013</t>
  </si>
  <si>
    <t>EMCM014</t>
  </si>
  <si>
    <t>EMCM015</t>
  </si>
  <si>
    <t>EMCM016</t>
  </si>
  <si>
    <t>EMCM017</t>
  </si>
  <si>
    <t>EMCM018</t>
  </si>
  <si>
    <t>EMCM019</t>
  </si>
  <si>
    <t>EMCM020</t>
  </si>
  <si>
    <t>EMCM021</t>
  </si>
  <si>
    <t>EMCM022</t>
  </si>
  <si>
    <t>EMCM023</t>
  </si>
  <si>
    <t>EMCM024</t>
  </si>
  <si>
    <t>EMCM025</t>
  </si>
  <si>
    <t>EMCM026</t>
  </si>
  <si>
    <t>EMCM027</t>
  </si>
  <si>
    <t>EMCM028</t>
  </si>
  <si>
    <t>EMCM029</t>
  </si>
  <si>
    <t>CRC 1220x2440x0.8</t>
  </si>
  <si>
    <t>CRC 1220x2440x1.2</t>
  </si>
  <si>
    <t>CRC 1220x2440x1.5</t>
  </si>
  <si>
    <t>CRC 1220x2440x2.0</t>
  </si>
  <si>
    <t>CRC 1220x2440x2.5</t>
  </si>
  <si>
    <t>GI 1220x2440x1.2</t>
  </si>
  <si>
    <t>GI 1220x2440x1.5</t>
  </si>
  <si>
    <t>HRC 1220x2440x2.0</t>
  </si>
  <si>
    <t>HRC 1220x2440x2.5</t>
  </si>
  <si>
    <t>HRC 1220x2440x3.0</t>
  </si>
  <si>
    <t>HRC 1220x2440x4.0</t>
  </si>
  <si>
    <t>HRC 1220x2440x4.5</t>
  </si>
  <si>
    <t>HRC 1220x2440x6.0</t>
  </si>
  <si>
    <t>HRC 1220x2440x7.0</t>
  </si>
  <si>
    <t>HRC 1220x2440x8.0</t>
  </si>
  <si>
    <t>CRC 1220x2440x1.0</t>
  </si>
  <si>
    <t>EMCM030</t>
  </si>
  <si>
    <t>EMCM031</t>
  </si>
  <si>
    <t>EMCM032</t>
  </si>
  <si>
    <t>EMCM033</t>
  </si>
  <si>
    <t>EMCM034</t>
  </si>
  <si>
    <t>EMCM035</t>
  </si>
  <si>
    <t>EMCM036</t>
  </si>
  <si>
    <t>EMCM037</t>
  </si>
  <si>
    <t>EMCM038</t>
  </si>
  <si>
    <t>EMCM039</t>
  </si>
  <si>
    <t>EMCM040</t>
  </si>
  <si>
    <t>EMCM041</t>
  </si>
  <si>
    <t>EMCM042</t>
  </si>
  <si>
    <t>EMCM043</t>
  </si>
  <si>
    <t>EMCM044</t>
  </si>
  <si>
    <t>EMCM045</t>
  </si>
  <si>
    <t>EMCM046</t>
  </si>
  <si>
    <t>GI 1225x2440x1.2</t>
  </si>
  <si>
    <t>GI 1230x2440x1.2</t>
  </si>
  <si>
    <t>GI 1225x2440x1.5</t>
  </si>
  <si>
    <t>GI 1230x2440x1.5</t>
  </si>
  <si>
    <t>CRC 1225x2440x0.8</t>
  </si>
  <si>
    <t>CRC 1230x2440x0.8</t>
  </si>
  <si>
    <t>EMCM047</t>
  </si>
  <si>
    <t>EMCM048</t>
  </si>
  <si>
    <t>CRC 1225x2440x1.0</t>
  </si>
  <si>
    <t>CRC 1230x2440x1.0</t>
  </si>
  <si>
    <t>CRC 1225x2440x1.2</t>
  </si>
  <si>
    <t>CRC 1230x2440x1.2</t>
  </si>
  <si>
    <t>CRC 1225x2440x1.5</t>
  </si>
  <si>
    <t>CRC 1230x2440x1.5</t>
  </si>
  <si>
    <t>CRC 1225x2440x2.0</t>
  </si>
  <si>
    <t>CRC 1230x2440x2.0</t>
  </si>
  <si>
    <t>CRC 1225x2440x2.5</t>
  </si>
  <si>
    <t>CRC 1230x2440x2.5</t>
  </si>
  <si>
    <t>HRC 1225x2440x2.0</t>
  </si>
  <si>
    <t>HRC 1230x2440x2.0</t>
  </si>
  <si>
    <t>HRC 1225x2440x2.5</t>
  </si>
  <si>
    <t>HRC 1230x2440x2.5</t>
  </si>
  <si>
    <t>HRC 1225x2440x3.0</t>
  </si>
  <si>
    <t>HRC 1230x2440x3.0</t>
  </si>
  <si>
    <t>HRC 1225x2440x4.0</t>
  </si>
  <si>
    <t>HRC 1230x2440x4.0</t>
  </si>
  <si>
    <t>HRC 1225x2440x4.5</t>
  </si>
  <si>
    <t>HRC 1230x2440x4.5</t>
  </si>
  <si>
    <t>HRC 1225x2440x6.0</t>
  </si>
  <si>
    <t>HRC 1230x2440x6.0</t>
  </si>
  <si>
    <t>HRC 1225x2440x7.0</t>
  </si>
  <si>
    <t>HRC 1230x2440x7.0</t>
  </si>
  <si>
    <t>HRC 1225x2440x8.0</t>
  </si>
  <si>
    <t>HRC 1230x2440x8.0</t>
  </si>
  <si>
    <t>Cutting/ Shearing of Strip</t>
  </si>
  <si>
    <t>Blanking of Hook</t>
  </si>
  <si>
    <t>Rubber Fixing</t>
  </si>
  <si>
    <t>Cutting/Parting of Threaded Shaft</t>
  </si>
  <si>
    <t>Welding of Hook and threaded shaft on main Strip</t>
  </si>
  <si>
    <t>Laser Cutting of Main Part and Brackets</t>
  </si>
  <si>
    <t>Forming of Main Part</t>
  </si>
  <si>
    <t>Piercing of Main Part</t>
  </si>
  <si>
    <t>Piercing of Strip</t>
  </si>
  <si>
    <t>Bending of Strip</t>
  </si>
  <si>
    <t>Bending of Brackets</t>
  </si>
  <si>
    <t>Complete Welding of all 4 Parts</t>
  </si>
  <si>
    <t>Labeling and Dispatch</t>
  </si>
  <si>
    <t>Labeling</t>
  </si>
  <si>
    <t>Category</t>
  </si>
  <si>
    <t>Galvanized Sheet</t>
  </si>
  <si>
    <t>1220x2440 Sheet Consumption</t>
  </si>
  <si>
    <t>Main CRC/HRC</t>
  </si>
  <si>
    <t>Sides HRC</t>
  </si>
  <si>
    <t>CRC Sheet</t>
  </si>
  <si>
    <t>HRC Sheet</t>
  </si>
  <si>
    <t>GIL</t>
  </si>
  <si>
    <t>GAL</t>
  </si>
  <si>
    <t>GDF</t>
  </si>
  <si>
    <t>HINO</t>
  </si>
  <si>
    <t>NPR-71</t>
  </si>
  <si>
    <t>FVR</t>
  </si>
  <si>
    <t>MT-134</t>
  </si>
  <si>
    <t>LV-134</t>
  </si>
  <si>
    <t>FTS</t>
  </si>
  <si>
    <t>JAC-1020</t>
  </si>
  <si>
    <t>JAC-1042</t>
  </si>
  <si>
    <t>JAC-1091</t>
  </si>
  <si>
    <t>JAC-1122</t>
  </si>
  <si>
    <t>DF-375</t>
  </si>
  <si>
    <t>Reling M</t>
  </si>
  <si>
    <t>Captain C</t>
  </si>
  <si>
    <t>CM-90</t>
  </si>
  <si>
    <t>Dutro</t>
  </si>
  <si>
    <t>AK8J</t>
  </si>
  <si>
    <t>RN8J</t>
  </si>
  <si>
    <t>FG8J</t>
  </si>
  <si>
    <t>FM8J</t>
  </si>
  <si>
    <t>GT8J</t>
  </si>
  <si>
    <t>FM2P</t>
  </si>
  <si>
    <t>OEMs</t>
  </si>
  <si>
    <t>D-MAX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</si>
</sst>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0.0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sz val="20"/>
      <name val="Calibri"/>
      <family val="2"/>
      <scheme val="minor"/>
    </font>
    <font>
      <sz val="17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0"/>
      <name val="Arial"/>
      <family val="2"/>
    </font>
    <font>
      <sz val="14"/>
      <name val="Arial"/>
      <family val="2"/>
    </font>
    <font>
      <b/>
      <sz val="16"/>
      <name val="Arial"/>
      <family val="2"/>
    </font>
    <font>
      <b/>
      <sz val="14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5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9" fillId="0" borderId="0"/>
  </cellStyleXfs>
  <cellXfs count="266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applyFill="1" applyAlignment="1">
      <alignment horizontal="center" vertical="center"/>
    </xf>
    <xf numFmtId="0" fontId="0" fillId="0" borderId="0" xfId="0" applyAlignment="1">
      <alignment horizontal="center" wrapText="1"/>
    </xf>
    <xf numFmtId="0" fontId="4" fillId="0" borderId="0" xfId="0" applyFont="1" applyFill="1" applyAlignment="1">
      <alignment horizontal="center" vertical="center"/>
    </xf>
    <xf numFmtId="0" fontId="4" fillId="0" borderId="0" xfId="0" applyFont="1" applyAlignment="1">
      <alignment horizontal="center" wrapText="1"/>
    </xf>
    <xf numFmtId="0" fontId="4" fillId="0" borderId="0" xfId="0" applyFont="1"/>
    <xf numFmtId="0" fontId="4" fillId="0" borderId="0" xfId="0" applyFont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2" fillId="0" borderId="7" xfId="0" applyFont="1" applyBorder="1" applyAlignment="1">
      <alignment vertical="center"/>
    </xf>
    <xf numFmtId="0" fontId="4" fillId="0" borderId="1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5" fillId="0" borderId="1" xfId="2" applyNumberFormat="1" applyFont="1" applyFill="1" applyBorder="1" applyAlignment="1">
      <alignment horizontal="center" vertical="center" wrapText="1"/>
    </xf>
    <xf numFmtId="0" fontId="5" fillId="0" borderId="1" xfId="2" applyNumberFormat="1" applyFont="1" applyFill="1" applyBorder="1" applyAlignment="1">
      <alignment horizontal="left" vertical="center" wrapText="1"/>
    </xf>
    <xf numFmtId="164" fontId="4" fillId="3" borderId="1" xfId="0" applyNumberFormat="1" applyFont="1" applyFill="1" applyBorder="1" applyAlignment="1">
      <alignment horizontal="center" vertical="center" wrapText="1"/>
    </xf>
    <xf numFmtId="2" fontId="4" fillId="3" borderId="1" xfId="0" applyNumberFormat="1" applyFont="1" applyFill="1" applyBorder="1" applyAlignment="1">
      <alignment horizontal="center" vertical="center" wrapText="1"/>
    </xf>
    <xf numFmtId="2" fontId="4" fillId="2" borderId="1" xfId="0" applyNumberFormat="1" applyFont="1" applyFill="1" applyBorder="1" applyAlignment="1">
      <alignment horizontal="center" vertical="center" wrapText="1"/>
    </xf>
    <xf numFmtId="2" fontId="4" fillId="4" borderId="1" xfId="0" applyNumberFormat="1" applyFont="1" applyFill="1" applyBorder="1" applyAlignment="1">
      <alignment horizontal="center" vertical="center" wrapText="1"/>
    </xf>
    <xf numFmtId="164" fontId="4" fillId="5" borderId="1" xfId="0" applyNumberFormat="1" applyFont="1" applyFill="1" applyBorder="1" applyAlignment="1">
      <alignment horizontal="center" vertical="center" wrapText="1"/>
    </xf>
    <xf numFmtId="2" fontId="4" fillId="5" borderId="1" xfId="0" applyNumberFormat="1" applyFont="1" applyFill="1" applyBorder="1" applyAlignment="1">
      <alignment horizontal="center" vertical="center" wrapText="1"/>
    </xf>
    <xf numFmtId="164" fontId="5" fillId="3" borderId="1" xfId="1" applyNumberFormat="1" applyFont="1" applyFill="1" applyBorder="1" applyAlignment="1">
      <alignment horizontal="center" vertical="center" wrapText="1"/>
    </xf>
    <xf numFmtId="2" fontId="5" fillId="3" borderId="1" xfId="1" applyNumberFormat="1" applyFont="1" applyFill="1" applyBorder="1" applyAlignment="1">
      <alignment horizontal="center" vertical="center" wrapText="1"/>
    </xf>
    <xf numFmtId="164" fontId="5" fillId="4" borderId="1" xfId="1" applyNumberFormat="1" applyFont="1" applyFill="1" applyBorder="1" applyAlignment="1">
      <alignment horizontal="center" vertical="center" wrapText="1"/>
    </xf>
    <xf numFmtId="0" fontId="6" fillId="0" borderId="6" xfId="0" applyFont="1" applyFill="1" applyBorder="1" applyAlignment="1">
      <alignment horizontal="center" vertical="center" wrapText="1"/>
    </xf>
    <xf numFmtId="164" fontId="4" fillId="2" borderId="1" xfId="0" applyNumberFormat="1" applyFont="1" applyFill="1" applyBorder="1" applyAlignment="1">
      <alignment horizontal="center" vertical="center" wrapText="1"/>
    </xf>
    <xf numFmtId="164" fontId="5" fillId="2" borderId="1" xfId="1" applyNumberFormat="1" applyFont="1" applyFill="1" applyBorder="1" applyAlignment="1">
      <alignment horizontal="center" vertical="center" wrapText="1"/>
    </xf>
    <xf numFmtId="0" fontId="4" fillId="0" borderId="10" xfId="0" applyFont="1" applyBorder="1" applyAlignment="1">
      <alignment horizontal="center" vertical="center" wrapText="1"/>
    </xf>
    <xf numFmtId="164" fontId="4" fillId="0" borderId="1" xfId="0" applyNumberFormat="1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4" fillId="0" borderId="2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0" borderId="2" xfId="0" applyFont="1" applyBorder="1" applyAlignment="1">
      <alignment horizontal="left" vertical="center" wrapText="1"/>
    </xf>
    <xf numFmtId="0" fontId="4" fillId="0" borderId="3" xfId="0" applyFont="1" applyBorder="1" applyAlignment="1">
      <alignment horizontal="left" vertical="center" wrapText="1"/>
    </xf>
    <xf numFmtId="0" fontId="4" fillId="0" borderId="5" xfId="0" applyFont="1" applyBorder="1" applyAlignment="1">
      <alignment horizontal="center" vertical="center" wrapText="1"/>
    </xf>
    <xf numFmtId="1" fontId="4" fillId="0" borderId="4" xfId="0" applyNumberFormat="1" applyFont="1" applyBorder="1" applyAlignment="1">
      <alignment horizontal="center" vertical="center" wrapText="1"/>
    </xf>
    <xf numFmtId="0" fontId="5" fillId="0" borderId="4" xfId="2" applyNumberFormat="1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5" fillId="0" borderId="2" xfId="2" applyNumberFormat="1" applyFont="1" applyFill="1" applyBorder="1" applyAlignment="1">
      <alignment horizontal="left" vertical="center" wrapText="1"/>
    </xf>
    <xf numFmtId="0" fontId="5" fillId="0" borderId="4" xfId="2" applyNumberFormat="1" applyFont="1" applyFill="1" applyBorder="1" applyAlignment="1">
      <alignment horizontal="left" vertical="center" wrapText="1"/>
    </xf>
    <xf numFmtId="0" fontId="5" fillId="0" borderId="3" xfId="2" applyNumberFormat="1" applyFont="1" applyFill="1" applyBorder="1" applyAlignment="1">
      <alignment horizontal="left" vertical="center" wrapText="1"/>
    </xf>
    <xf numFmtId="0" fontId="5" fillId="0" borderId="4" xfId="1" applyNumberFormat="1" applyFont="1" applyBorder="1" applyAlignment="1">
      <alignment horizontal="center" vertical="center" wrapText="1"/>
    </xf>
    <xf numFmtId="0" fontId="4" fillId="0" borderId="1" xfId="0" applyFont="1" applyBorder="1" applyAlignment="1">
      <alignment horizontal="left" vertical="center" wrapText="1"/>
    </xf>
    <xf numFmtId="2" fontId="8" fillId="0" borderId="1" xfId="0" applyNumberFormat="1" applyFont="1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0" borderId="1" xfId="0" applyBorder="1"/>
    <xf numFmtId="0" fontId="7" fillId="0" borderId="0" xfId="0" applyFont="1"/>
    <xf numFmtId="9" fontId="8" fillId="0" borderId="1" xfId="3" applyFont="1" applyBorder="1" applyAlignment="1">
      <alignment horizontal="center" vertical="center"/>
    </xf>
    <xf numFmtId="164" fontId="5" fillId="3" borderId="2" xfId="1" applyNumberFormat="1" applyFont="1" applyFill="1" applyBorder="1" applyAlignment="1">
      <alignment horizontal="center" vertical="center" wrapText="1"/>
    </xf>
    <xf numFmtId="2" fontId="5" fillId="3" borderId="4" xfId="1" applyNumberFormat="1" applyFont="1" applyFill="1" applyBorder="1" applyAlignment="1">
      <alignment horizontal="center" vertical="center" wrapText="1"/>
    </xf>
    <xf numFmtId="2" fontId="8" fillId="0" borderId="2" xfId="0" applyNumberFormat="1" applyFont="1" applyBorder="1" applyAlignment="1">
      <alignment horizontal="center" vertical="center"/>
    </xf>
    <xf numFmtId="9" fontId="8" fillId="0" borderId="2" xfId="3" applyFont="1" applyBorder="1" applyAlignment="1">
      <alignment horizontal="center" vertical="center"/>
    </xf>
    <xf numFmtId="0" fontId="5" fillId="0" borderId="23" xfId="2" applyNumberFormat="1" applyFont="1" applyFill="1" applyBorder="1" applyAlignment="1">
      <alignment horizontal="left" vertical="center" wrapText="1"/>
    </xf>
    <xf numFmtId="0" fontId="4" fillId="0" borderId="23" xfId="0" applyFont="1" applyBorder="1" applyAlignment="1">
      <alignment horizontal="center" vertical="center" wrapText="1"/>
    </xf>
    <xf numFmtId="0" fontId="4" fillId="0" borderId="23" xfId="0" applyFont="1" applyFill="1" applyBorder="1" applyAlignment="1">
      <alignment horizontal="center" vertical="center" wrapText="1"/>
    </xf>
    <xf numFmtId="164" fontId="5" fillId="2" borderId="23" xfId="1" applyNumberFormat="1" applyFont="1" applyFill="1" applyBorder="1" applyAlignment="1">
      <alignment horizontal="center" vertical="center" wrapText="1"/>
    </xf>
    <xf numFmtId="2" fontId="4" fillId="2" borderId="23" xfId="0" applyNumberFormat="1" applyFont="1" applyFill="1" applyBorder="1" applyAlignment="1">
      <alignment horizontal="center" vertical="center" wrapText="1"/>
    </xf>
    <xf numFmtId="2" fontId="8" fillId="0" borderId="23" xfId="0" applyNumberFormat="1" applyFont="1" applyBorder="1" applyAlignment="1">
      <alignment horizontal="center" vertical="center"/>
    </xf>
    <xf numFmtId="9" fontId="8" fillId="0" borderId="23" xfId="3" applyFont="1" applyBorder="1" applyAlignment="1">
      <alignment horizontal="center" vertical="center"/>
    </xf>
    <xf numFmtId="2" fontId="8" fillId="0" borderId="13" xfId="0" applyNumberFormat="1" applyFont="1" applyBorder="1" applyAlignment="1">
      <alignment horizontal="center" vertical="center"/>
    </xf>
    <xf numFmtId="2" fontId="8" fillId="0" borderId="16" xfId="0" applyNumberFormat="1" applyFont="1" applyBorder="1" applyAlignment="1">
      <alignment horizontal="center" vertical="center"/>
    </xf>
    <xf numFmtId="0" fontId="5" fillId="0" borderId="28" xfId="2" applyNumberFormat="1" applyFont="1" applyFill="1" applyBorder="1" applyAlignment="1">
      <alignment horizontal="left" vertical="center" wrapText="1"/>
    </xf>
    <xf numFmtId="0" fontId="4" fillId="0" borderId="28" xfId="0" applyFont="1" applyBorder="1" applyAlignment="1">
      <alignment horizontal="center" vertical="center" wrapText="1"/>
    </xf>
    <xf numFmtId="0" fontId="4" fillId="0" borderId="28" xfId="0" applyFont="1" applyFill="1" applyBorder="1" applyAlignment="1">
      <alignment horizontal="center" vertical="center" wrapText="1"/>
    </xf>
    <xf numFmtId="164" fontId="5" fillId="2" borderId="28" xfId="1" applyNumberFormat="1" applyFont="1" applyFill="1" applyBorder="1" applyAlignment="1">
      <alignment horizontal="center" vertical="center" wrapText="1"/>
    </xf>
    <xf numFmtId="2" fontId="4" fillId="2" borderId="28" xfId="0" applyNumberFormat="1" applyFont="1" applyFill="1" applyBorder="1" applyAlignment="1">
      <alignment horizontal="center" vertical="center" wrapText="1"/>
    </xf>
    <xf numFmtId="2" fontId="8" fillId="0" borderId="28" xfId="0" applyNumberFormat="1" applyFont="1" applyBorder="1" applyAlignment="1">
      <alignment horizontal="center" vertical="center"/>
    </xf>
    <xf numFmtId="9" fontId="8" fillId="0" borderId="28" xfId="3" applyFont="1" applyBorder="1" applyAlignment="1">
      <alignment horizontal="center" vertical="center"/>
    </xf>
    <xf numFmtId="2" fontId="8" fillId="0" borderId="20" xfId="0" applyNumberFormat="1" applyFont="1" applyBorder="1" applyAlignment="1">
      <alignment horizontal="center" vertical="center"/>
    </xf>
    <xf numFmtId="164" fontId="5" fillId="3" borderId="23" xfId="1" applyNumberFormat="1" applyFont="1" applyFill="1" applyBorder="1" applyAlignment="1">
      <alignment horizontal="center" vertical="center" wrapText="1"/>
    </xf>
    <xf numFmtId="2" fontId="5" fillId="3" borderId="23" xfId="1" applyNumberFormat="1" applyFont="1" applyFill="1" applyBorder="1" applyAlignment="1">
      <alignment horizontal="center" vertical="center" wrapText="1"/>
    </xf>
    <xf numFmtId="164" fontId="5" fillId="3" borderId="28" xfId="1" applyNumberFormat="1" applyFont="1" applyFill="1" applyBorder="1" applyAlignment="1">
      <alignment horizontal="center" vertical="center" wrapText="1"/>
    </xf>
    <xf numFmtId="2" fontId="5" fillId="3" borderId="27" xfId="1" applyNumberFormat="1" applyFont="1" applyFill="1" applyBorder="1" applyAlignment="1">
      <alignment horizontal="center" vertical="center" wrapText="1"/>
    </xf>
    <xf numFmtId="2" fontId="5" fillId="3" borderId="22" xfId="1" applyNumberFormat="1" applyFont="1" applyFill="1" applyBorder="1" applyAlignment="1">
      <alignment horizontal="center" vertical="center" wrapText="1"/>
    </xf>
    <xf numFmtId="0" fontId="4" fillId="0" borderId="32" xfId="0" applyFont="1" applyFill="1" applyBorder="1" applyAlignment="1">
      <alignment horizontal="center" vertical="center" wrapText="1"/>
    </xf>
    <xf numFmtId="0" fontId="4" fillId="0" borderId="33" xfId="0" applyFont="1" applyBorder="1" applyAlignment="1">
      <alignment horizontal="center" vertical="center" wrapText="1"/>
    </xf>
    <xf numFmtId="0" fontId="5" fillId="0" borderId="33" xfId="2" applyNumberFormat="1" applyFont="1" applyFill="1" applyBorder="1" applyAlignment="1">
      <alignment horizontal="left" vertical="center" wrapText="1"/>
    </xf>
    <xf numFmtId="0" fontId="4" fillId="0" borderId="33" xfId="0" applyFont="1" applyFill="1" applyBorder="1" applyAlignment="1">
      <alignment horizontal="center" vertical="center" wrapText="1"/>
    </xf>
    <xf numFmtId="164" fontId="5" fillId="5" borderId="33" xfId="1" applyNumberFormat="1" applyFont="1" applyFill="1" applyBorder="1" applyAlignment="1">
      <alignment horizontal="center" vertical="center" wrapText="1"/>
    </xf>
    <xf numFmtId="0" fontId="4" fillId="0" borderId="34" xfId="0" applyFont="1" applyBorder="1" applyAlignment="1">
      <alignment horizontal="center" vertical="center" wrapText="1"/>
    </xf>
    <xf numFmtId="2" fontId="8" fillId="0" borderId="33" xfId="0" applyNumberFormat="1" applyFont="1" applyBorder="1" applyAlignment="1">
      <alignment horizontal="center" vertical="center"/>
    </xf>
    <xf numFmtId="9" fontId="8" fillId="0" borderId="33" xfId="3" applyFont="1" applyBorder="1" applyAlignment="1">
      <alignment horizontal="center" vertical="center"/>
    </xf>
    <xf numFmtId="2" fontId="8" fillId="0" borderId="35" xfId="0" applyNumberFormat="1" applyFont="1" applyBorder="1" applyAlignment="1">
      <alignment horizontal="center" vertical="center"/>
    </xf>
    <xf numFmtId="164" fontId="5" fillId="3" borderId="33" xfId="1" applyNumberFormat="1" applyFont="1" applyFill="1" applyBorder="1" applyAlignment="1">
      <alignment horizontal="center" vertical="center" wrapText="1"/>
    </xf>
    <xf numFmtId="2" fontId="5" fillId="3" borderId="33" xfId="1" applyNumberFormat="1" applyFont="1" applyFill="1" applyBorder="1" applyAlignment="1">
      <alignment horizontal="center" vertical="center" wrapText="1"/>
    </xf>
    <xf numFmtId="164" fontId="5" fillId="2" borderId="33" xfId="1" applyNumberFormat="1" applyFont="1" applyFill="1" applyBorder="1" applyAlignment="1">
      <alignment horizontal="center" vertical="center" wrapText="1"/>
    </xf>
    <xf numFmtId="0" fontId="5" fillId="2" borderId="33" xfId="1" applyNumberFormat="1" applyFont="1" applyFill="1" applyBorder="1" applyAlignment="1">
      <alignment horizontal="center" vertical="center" wrapText="1"/>
    </xf>
    <xf numFmtId="164" fontId="4" fillId="5" borderId="23" xfId="0" applyNumberFormat="1" applyFont="1" applyFill="1" applyBorder="1" applyAlignment="1">
      <alignment horizontal="center" vertical="center" wrapText="1"/>
    </xf>
    <xf numFmtId="2" fontId="4" fillId="5" borderId="23" xfId="0" applyNumberFormat="1" applyFont="1" applyFill="1" applyBorder="1" applyAlignment="1">
      <alignment horizontal="center" vertical="center" wrapText="1"/>
    </xf>
    <xf numFmtId="164" fontId="4" fillId="5" borderId="28" xfId="0" applyNumberFormat="1" applyFont="1" applyFill="1" applyBorder="1" applyAlignment="1">
      <alignment horizontal="center" vertical="center" wrapText="1"/>
    </xf>
    <xf numFmtId="2" fontId="4" fillId="5" borderId="28" xfId="0" applyNumberFormat="1" applyFont="1" applyFill="1" applyBorder="1" applyAlignment="1">
      <alignment horizontal="center" vertical="center" wrapText="1"/>
    </xf>
    <xf numFmtId="0" fontId="0" fillId="0" borderId="2" xfId="0" applyBorder="1"/>
    <xf numFmtId="0" fontId="5" fillId="0" borderId="23" xfId="2" applyNumberFormat="1" applyFont="1" applyFill="1" applyBorder="1" applyAlignment="1">
      <alignment horizontal="center" vertical="center" wrapText="1"/>
    </xf>
    <xf numFmtId="164" fontId="4" fillId="2" borderId="23" xfId="0" applyNumberFormat="1" applyFont="1" applyFill="1" applyBorder="1" applyAlignment="1">
      <alignment horizontal="center" vertical="center" wrapText="1"/>
    </xf>
    <xf numFmtId="0" fontId="4" fillId="0" borderId="22" xfId="0" applyFont="1" applyBorder="1" applyAlignment="1">
      <alignment horizontal="center" vertical="center" wrapText="1"/>
    </xf>
    <xf numFmtId="0" fontId="4" fillId="0" borderId="24" xfId="0" applyFont="1" applyBorder="1" applyAlignment="1">
      <alignment horizontal="center" vertical="center" wrapText="1"/>
    </xf>
    <xf numFmtId="0" fontId="0" fillId="0" borderId="16" xfId="0" applyBorder="1"/>
    <xf numFmtId="0" fontId="5" fillId="0" borderId="28" xfId="2" applyNumberFormat="1" applyFont="1" applyFill="1" applyBorder="1" applyAlignment="1">
      <alignment horizontal="center" vertical="center" wrapText="1"/>
    </xf>
    <xf numFmtId="164" fontId="4" fillId="2" borderId="28" xfId="0" applyNumberFormat="1" applyFont="1" applyFill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0" fontId="0" fillId="0" borderId="28" xfId="0" applyBorder="1"/>
    <xf numFmtId="0" fontId="0" fillId="0" borderId="20" xfId="0" applyBorder="1"/>
    <xf numFmtId="0" fontId="5" fillId="0" borderId="33" xfId="2" applyNumberFormat="1" applyFont="1" applyFill="1" applyBorder="1" applyAlignment="1">
      <alignment horizontal="center" vertical="center" wrapText="1"/>
    </xf>
    <xf numFmtId="0" fontId="5" fillId="0" borderId="33" xfId="2" applyNumberFormat="1" applyFont="1" applyFill="1" applyBorder="1" applyAlignment="1">
      <alignment vertical="center" wrapText="1"/>
    </xf>
    <xf numFmtId="164" fontId="4" fillId="2" borderId="33" xfId="0" applyNumberFormat="1" applyFont="1" applyFill="1" applyBorder="1" applyAlignment="1">
      <alignment horizontal="center" vertical="center" wrapText="1"/>
    </xf>
    <xf numFmtId="2" fontId="4" fillId="2" borderId="33" xfId="0" applyNumberFormat="1" applyFont="1" applyFill="1" applyBorder="1" applyAlignment="1">
      <alignment horizontal="center" vertical="center" wrapText="1"/>
    </xf>
    <xf numFmtId="164" fontId="4" fillId="4" borderId="2" xfId="0" applyNumberFormat="1" applyFont="1" applyFill="1" applyBorder="1" applyAlignment="1">
      <alignment horizontal="center" vertical="center" wrapText="1"/>
    </xf>
    <xf numFmtId="2" fontId="4" fillId="4" borderId="2" xfId="0" applyNumberFormat="1" applyFont="1" applyFill="1" applyBorder="1" applyAlignment="1">
      <alignment horizontal="center" vertical="center" wrapText="1"/>
    </xf>
    <xf numFmtId="164" fontId="4" fillId="3" borderId="33" xfId="0" applyNumberFormat="1" applyFont="1" applyFill="1" applyBorder="1" applyAlignment="1">
      <alignment horizontal="center" vertical="center" wrapText="1"/>
    </xf>
    <xf numFmtId="2" fontId="4" fillId="3" borderId="33" xfId="0" applyNumberFormat="1" applyFont="1" applyFill="1" applyBorder="1" applyAlignment="1">
      <alignment horizontal="center" vertical="center" wrapText="1"/>
    </xf>
    <xf numFmtId="0" fontId="4" fillId="0" borderId="30" xfId="0" applyFont="1" applyBorder="1" applyAlignment="1">
      <alignment horizontal="center" vertical="center" wrapText="1"/>
    </xf>
    <xf numFmtId="164" fontId="4" fillId="2" borderId="3" xfId="0" applyNumberFormat="1" applyFont="1" applyFill="1" applyBorder="1" applyAlignment="1">
      <alignment horizontal="center" vertical="center" wrapText="1"/>
    </xf>
    <xf numFmtId="2" fontId="4" fillId="2" borderId="3" xfId="0" applyNumberFormat="1" applyFont="1" applyFill="1" applyBorder="1" applyAlignment="1">
      <alignment horizontal="center" vertical="center" wrapText="1"/>
    </xf>
    <xf numFmtId="2" fontId="8" fillId="0" borderId="3" xfId="0" applyNumberFormat="1" applyFont="1" applyBorder="1" applyAlignment="1">
      <alignment horizontal="center" vertical="center"/>
    </xf>
    <xf numFmtId="9" fontId="8" fillId="0" borderId="3" xfId="3" applyFont="1" applyBorder="1" applyAlignment="1">
      <alignment horizontal="center" vertical="center"/>
    </xf>
    <xf numFmtId="164" fontId="4" fillId="3" borderId="23" xfId="0" applyNumberFormat="1" applyFont="1" applyFill="1" applyBorder="1" applyAlignment="1">
      <alignment horizontal="center" vertical="center" wrapText="1"/>
    </xf>
    <xf numFmtId="2" fontId="4" fillId="3" borderId="22" xfId="0" applyNumberFormat="1" applyFont="1" applyFill="1" applyBorder="1" applyAlignment="1">
      <alignment horizontal="center" vertical="center" wrapText="1"/>
    </xf>
    <xf numFmtId="164" fontId="4" fillId="6" borderId="28" xfId="0" applyNumberFormat="1" applyFont="1" applyFill="1" applyBorder="1" applyAlignment="1">
      <alignment horizontal="center" vertical="center" wrapText="1"/>
    </xf>
    <xf numFmtId="2" fontId="4" fillId="6" borderId="28" xfId="0" applyNumberFormat="1" applyFont="1" applyFill="1" applyBorder="1" applyAlignment="1">
      <alignment horizontal="center" vertical="center" wrapText="1"/>
    </xf>
    <xf numFmtId="164" fontId="4" fillId="0" borderId="2" xfId="0" applyNumberFormat="1" applyFont="1" applyFill="1" applyBorder="1" applyAlignment="1">
      <alignment horizontal="center" vertical="center" wrapText="1"/>
    </xf>
    <xf numFmtId="2" fontId="4" fillId="0" borderId="4" xfId="0" applyNumberFormat="1" applyFont="1" applyFill="1" applyBorder="1" applyAlignment="1">
      <alignment horizontal="center" vertical="center" wrapText="1"/>
    </xf>
    <xf numFmtId="164" fontId="4" fillId="3" borderId="4" xfId="0" applyNumberFormat="1" applyFont="1" applyFill="1" applyBorder="1" applyAlignment="1">
      <alignment horizontal="center" vertical="center" wrapText="1"/>
    </xf>
    <xf numFmtId="2" fontId="4" fillId="3" borderId="4" xfId="0" applyNumberFormat="1" applyFont="1" applyFill="1" applyBorder="1" applyAlignment="1">
      <alignment horizontal="center" vertical="center" wrapText="1"/>
    </xf>
    <xf numFmtId="2" fontId="8" fillId="0" borderId="4" xfId="0" applyNumberFormat="1" applyFont="1" applyBorder="1" applyAlignment="1">
      <alignment horizontal="center" vertical="center"/>
    </xf>
    <xf numFmtId="9" fontId="8" fillId="0" borderId="4" xfId="3" applyFont="1" applyBorder="1" applyAlignment="1">
      <alignment horizontal="center" vertical="center"/>
    </xf>
    <xf numFmtId="164" fontId="4" fillId="6" borderId="3" xfId="0" applyNumberFormat="1" applyFont="1" applyFill="1" applyBorder="1" applyAlignment="1">
      <alignment horizontal="center" vertical="center" wrapText="1"/>
    </xf>
    <xf numFmtId="2" fontId="4" fillId="6" borderId="3" xfId="0" applyNumberFormat="1" applyFont="1" applyFill="1" applyBorder="1" applyAlignment="1">
      <alignment horizontal="center" vertical="center" wrapText="1"/>
    </xf>
    <xf numFmtId="2" fontId="4" fillId="3" borderId="23" xfId="0" applyNumberFormat="1" applyFont="1" applyFill="1" applyBorder="1" applyAlignment="1">
      <alignment horizontal="center" vertical="center" wrapText="1"/>
    </xf>
    <xf numFmtId="164" fontId="4" fillId="3" borderId="28" xfId="0" applyNumberFormat="1" applyFont="1" applyFill="1" applyBorder="1" applyAlignment="1">
      <alignment horizontal="center" vertical="center" wrapText="1"/>
    </xf>
    <xf numFmtId="2" fontId="4" fillId="7" borderId="28" xfId="0" applyNumberFormat="1" applyFont="1" applyFill="1" applyBorder="1" applyAlignment="1">
      <alignment horizontal="center" vertical="center" wrapText="1"/>
    </xf>
    <xf numFmtId="164" fontId="4" fillId="0" borderId="3" xfId="0" applyNumberFormat="1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164" fontId="4" fillId="0" borderId="23" xfId="0" applyNumberFormat="1" applyFont="1" applyBorder="1" applyAlignment="1">
      <alignment horizontal="center" vertical="center" wrapText="1"/>
    </xf>
    <xf numFmtId="164" fontId="4" fillId="0" borderId="28" xfId="0" applyNumberFormat="1" applyFont="1" applyBorder="1" applyAlignment="1">
      <alignment horizontal="center" vertical="center" wrapText="1"/>
    </xf>
    <xf numFmtId="164" fontId="4" fillId="0" borderId="2" xfId="0" applyNumberFormat="1" applyFont="1" applyBorder="1" applyAlignment="1">
      <alignment horizontal="center" vertical="center" wrapText="1"/>
    </xf>
    <xf numFmtId="0" fontId="6" fillId="0" borderId="10" xfId="0" applyFont="1" applyFill="1" applyBorder="1" applyAlignment="1">
      <alignment horizontal="center" vertical="center" wrapText="1"/>
    </xf>
    <xf numFmtId="0" fontId="0" fillId="0" borderId="2" xfId="0" applyBorder="1" applyAlignment="1">
      <alignment vertical="center"/>
    </xf>
    <xf numFmtId="0" fontId="0" fillId="0" borderId="4" xfId="0" applyBorder="1"/>
    <xf numFmtId="0" fontId="6" fillId="0" borderId="30" xfId="0" applyFont="1" applyFill="1" applyBorder="1" applyAlignment="1">
      <alignment horizontal="center" vertical="center" wrapText="1"/>
    </xf>
    <xf numFmtId="0" fontId="0" fillId="0" borderId="16" xfId="0" applyBorder="1" applyAlignment="1">
      <alignment vertical="center"/>
    </xf>
    <xf numFmtId="0" fontId="6" fillId="0" borderId="31" xfId="0" applyFont="1" applyFill="1" applyBorder="1" applyAlignment="1">
      <alignment horizontal="center" vertical="center" wrapText="1"/>
    </xf>
    <xf numFmtId="0" fontId="0" fillId="0" borderId="28" xfId="0" applyBorder="1" applyAlignment="1">
      <alignment vertical="center"/>
    </xf>
    <xf numFmtId="0" fontId="0" fillId="0" borderId="20" xfId="0" applyBorder="1" applyAlignment="1">
      <alignment vertical="center"/>
    </xf>
    <xf numFmtId="0" fontId="6" fillId="0" borderId="11" xfId="0" applyFont="1" applyFill="1" applyBorder="1" applyAlignment="1">
      <alignment horizontal="center" vertical="center" wrapText="1"/>
    </xf>
    <xf numFmtId="0" fontId="4" fillId="0" borderId="27" xfId="0" applyFont="1" applyBorder="1" applyAlignment="1">
      <alignment horizontal="center" vertical="center" wrapText="1"/>
    </xf>
    <xf numFmtId="0" fontId="4" fillId="0" borderId="22" xfId="0" applyFont="1" applyFill="1" applyBorder="1" applyAlignment="1">
      <alignment horizontal="center" vertical="center" wrapText="1"/>
    </xf>
    <xf numFmtId="0" fontId="4" fillId="0" borderId="27" xfId="0" applyFont="1" applyFill="1" applyBorder="1" applyAlignment="1">
      <alignment horizontal="center" vertical="center" wrapText="1"/>
    </xf>
    <xf numFmtId="0" fontId="5" fillId="0" borderId="22" xfId="1" applyNumberFormat="1" applyFont="1" applyBorder="1" applyAlignment="1">
      <alignment horizontal="center" vertical="center" wrapText="1"/>
    </xf>
    <xf numFmtId="0" fontId="5" fillId="0" borderId="27" xfId="1" applyNumberFormat="1" applyFont="1" applyBorder="1" applyAlignment="1">
      <alignment horizontal="center" vertical="center" wrapText="1"/>
    </xf>
    <xf numFmtId="0" fontId="0" fillId="0" borderId="5" xfId="0" applyBorder="1"/>
    <xf numFmtId="0" fontId="5" fillId="0" borderId="22" xfId="2" applyNumberFormat="1" applyFont="1" applyFill="1" applyBorder="1" applyAlignment="1">
      <alignment horizontal="left" vertical="center" wrapText="1"/>
    </xf>
    <xf numFmtId="164" fontId="4" fillId="2" borderId="22" xfId="0" applyNumberFormat="1" applyFont="1" applyFill="1" applyBorder="1" applyAlignment="1">
      <alignment horizontal="center" vertical="center" wrapText="1"/>
    </xf>
    <xf numFmtId="2" fontId="4" fillId="2" borderId="22" xfId="0" applyNumberFormat="1" applyFont="1" applyFill="1" applyBorder="1" applyAlignment="1">
      <alignment horizontal="center" vertical="center" wrapText="1"/>
    </xf>
    <xf numFmtId="2" fontId="8" fillId="0" borderId="22" xfId="0" applyNumberFormat="1" applyFont="1" applyBorder="1" applyAlignment="1">
      <alignment horizontal="center" vertical="center"/>
    </xf>
    <xf numFmtId="9" fontId="8" fillId="0" borderId="22" xfId="3" applyFont="1" applyBorder="1" applyAlignment="1">
      <alignment horizontal="center" vertical="center"/>
    </xf>
    <xf numFmtId="2" fontId="8" fillId="0" borderId="41" xfId="0" applyNumberFormat="1" applyFont="1" applyBorder="1" applyAlignment="1">
      <alignment horizontal="center" vertical="center"/>
    </xf>
    <xf numFmtId="164" fontId="4" fillId="0" borderId="28" xfId="0" applyNumberFormat="1" applyFont="1" applyFill="1" applyBorder="1" applyAlignment="1">
      <alignment horizontal="center" vertical="center" wrapText="1"/>
    </xf>
    <xf numFmtId="0" fontId="10" fillId="8" borderId="6" xfId="4" applyFont="1" applyFill="1" applyBorder="1" applyAlignment="1">
      <alignment horizontal="center" vertical="center"/>
    </xf>
    <xf numFmtId="0" fontId="10" fillId="8" borderId="14" xfId="4" applyFont="1" applyFill="1" applyBorder="1" applyAlignment="1">
      <alignment vertical="center"/>
    </xf>
    <xf numFmtId="0" fontId="10" fillId="8" borderId="0" xfId="4" applyFont="1" applyFill="1" applyBorder="1" applyAlignment="1">
      <alignment vertical="center"/>
    </xf>
    <xf numFmtId="0" fontId="10" fillId="8" borderId="0" xfId="4" applyFont="1" applyFill="1" applyBorder="1" applyAlignment="1">
      <alignment horizontal="right" vertical="center"/>
    </xf>
    <xf numFmtId="0" fontId="10" fillId="8" borderId="15" xfId="4" applyFont="1" applyFill="1" applyBorder="1" applyAlignment="1">
      <alignment horizontal="center" vertical="center"/>
    </xf>
    <xf numFmtId="0" fontId="10" fillId="8" borderId="16" xfId="4" applyFont="1" applyFill="1" applyBorder="1" applyAlignment="1">
      <alignment horizontal="center" vertical="center"/>
    </xf>
    <xf numFmtId="2" fontId="10" fillId="8" borderId="15" xfId="4" applyNumberFormat="1" applyFont="1" applyFill="1" applyBorder="1" applyAlignment="1">
      <alignment horizontal="center" vertical="center"/>
    </xf>
    <xf numFmtId="2" fontId="10" fillId="8" borderId="16" xfId="4" applyNumberFormat="1" applyFont="1" applyFill="1" applyBorder="1" applyAlignment="1">
      <alignment horizontal="center" vertical="center"/>
    </xf>
    <xf numFmtId="0" fontId="10" fillId="8" borderId="17" xfId="4" applyFont="1" applyFill="1" applyBorder="1" applyAlignment="1">
      <alignment vertical="center"/>
    </xf>
    <xf numFmtId="0" fontId="10" fillId="8" borderId="18" xfId="4" applyFont="1" applyFill="1" applyBorder="1" applyAlignment="1">
      <alignment horizontal="right" vertical="center"/>
    </xf>
    <xf numFmtId="0" fontId="10" fillId="8" borderId="12" xfId="4" applyFont="1" applyFill="1" applyBorder="1" applyAlignment="1">
      <alignment horizontal="center" vertical="center" wrapText="1"/>
    </xf>
    <xf numFmtId="0" fontId="10" fillId="8" borderId="30" xfId="4" applyFont="1" applyFill="1" applyBorder="1" applyAlignment="1">
      <alignment horizontal="center" vertical="center" wrapText="1"/>
    </xf>
    <xf numFmtId="164" fontId="5" fillId="3" borderId="4" xfId="1" applyNumberFormat="1" applyFont="1" applyFill="1" applyBorder="1" applyAlignment="1">
      <alignment horizontal="center" vertical="center" wrapText="1"/>
    </xf>
    <xf numFmtId="0" fontId="5" fillId="0" borderId="1" xfId="1" applyNumberFormat="1" applyFont="1" applyBorder="1" applyAlignment="1">
      <alignment horizontal="center" vertical="center" wrapText="1"/>
    </xf>
    <xf numFmtId="2" fontId="8" fillId="0" borderId="30" xfId="0" applyNumberFormat="1" applyFont="1" applyBorder="1" applyAlignment="1">
      <alignment horizontal="center" vertical="center"/>
    </xf>
    <xf numFmtId="0" fontId="0" fillId="0" borderId="31" xfId="0" applyBorder="1" applyAlignment="1">
      <alignment vertical="center"/>
    </xf>
    <xf numFmtId="0" fontId="0" fillId="0" borderId="1" xfId="0" applyBorder="1" applyAlignment="1">
      <alignment horizontal="center" vertical="center" wrapText="1"/>
    </xf>
    <xf numFmtId="0" fontId="7" fillId="0" borderId="0" xfId="0" applyFont="1" applyAlignment="1">
      <alignment horizontal="center"/>
    </xf>
    <xf numFmtId="0" fontId="7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4" fillId="0" borderId="4" xfId="0" applyFont="1" applyFill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3" fillId="0" borderId="0" xfId="0" applyFont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4" fillId="0" borderId="21" xfId="0" applyFont="1" applyFill="1" applyBorder="1" applyAlignment="1">
      <alignment horizontal="center" vertical="center" wrapText="1"/>
    </xf>
    <xf numFmtId="0" fontId="4" fillId="0" borderId="26" xfId="0" applyFont="1" applyFill="1" applyBorder="1" applyAlignment="1">
      <alignment horizontal="center" vertical="center" wrapText="1"/>
    </xf>
    <xf numFmtId="0" fontId="4" fillId="0" borderId="22" xfId="0" applyFont="1" applyBorder="1" applyAlignment="1">
      <alignment horizontal="center" vertical="center" wrapText="1"/>
    </xf>
    <xf numFmtId="0" fontId="4" fillId="0" borderId="27" xfId="0" applyFont="1" applyBorder="1" applyAlignment="1">
      <alignment horizontal="center" vertical="center" wrapText="1"/>
    </xf>
    <xf numFmtId="0" fontId="4" fillId="0" borderId="39" xfId="0" applyFont="1" applyFill="1" applyBorder="1" applyAlignment="1">
      <alignment horizontal="center" vertical="center" wrapText="1"/>
    </xf>
    <xf numFmtId="0" fontId="4" fillId="0" borderId="38" xfId="0" applyFont="1" applyFill="1" applyBorder="1" applyAlignment="1">
      <alignment horizontal="center" vertical="center" wrapText="1"/>
    </xf>
    <xf numFmtId="0" fontId="4" fillId="0" borderId="40" xfId="0" applyFont="1" applyFill="1" applyBorder="1" applyAlignment="1">
      <alignment horizontal="center" vertical="center" wrapText="1"/>
    </xf>
    <xf numFmtId="0" fontId="5" fillId="0" borderId="22" xfId="2" applyNumberFormat="1" applyFont="1" applyFill="1" applyBorder="1" applyAlignment="1">
      <alignment horizontal="center" vertical="center" wrapText="1"/>
    </xf>
    <xf numFmtId="0" fontId="5" fillId="0" borderId="4" xfId="2" applyNumberFormat="1" applyFont="1" applyFill="1" applyBorder="1" applyAlignment="1">
      <alignment horizontal="center" vertical="center" wrapText="1"/>
    </xf>
    <xf numFmtId="0" fontId="5" fillId="0" borderId="27" xfId="2" applyNumberFormat="1" applyFont="1" applyFill="1" applyBorder="1" applyAlignment="1">
      <alignment horizontal="center" vertical="center" wrapText="1"/>
    </xf>
    <xf numFmtId="0" fontId="4" fillId="0" borderId="22" xfId="0" applyFont="1" applyFill="1" applyBorder="1" applyAlignment="1">
      <alignment horizontal="center" vertical="center" wrapText="1"/>
    </xf>
    <xf numFmtId="0" fontId="4" fillId="0" borderId="27" xfId="0" applyFont="1" applyFill="1" applyBorder="1" applyAlignment="1">
      <alignment horizontal="center" vertical="center" wrapText="1"/>
    </xf>
    <xf numFmtId="0" fontId="4" fillId="0" borderId="25" xfId="0" applyFont="1" applyFill="1" applyBorder="1" applyAlignment="1">
      <alignment horizontal="center" vertical="center" wrapText="1"/>
    </xf>
    <xf numFmtId="0" fontId="4" fillId="0" borderId="24" xfId="0" applyFont="1" applyBorder="1" applyAlignment="1">
      <alignment horizontal="center" vertical="center" wrapText="1"/>
    </xf>
    <xf numFmtId="0" fontId="4" fillId="0" borderId="29" xfId="0" applyFont="1" applyBorder="1" applyAlignment="1">
      <alignment horizontal="center" vertical="center" wrapText="1"/>
    </xf>
    <xf numFmtId="0" fontId="4" fillId="0" borderId="4" xfId="0" applyFont="1" applyFill="1" applyBorder="1" applyAlignment="1">
      <alignment horizontal="left" vertical="center" wrapText="1"/>
    </xf>
    <xf numFmtId="0" fontId="4" fillId="0" borderId="22" xfId="0" applyFont="1" applyBorder="1" applyAlignment="1">
      <alignment horizontal="left" vertical="center" wrapText="1"/>
    </xf>
    <xf numFmtId="0" fontId="4" fillId="0" borderId="27" xfId="0" applyFont="1" applyBorder="1" applyAlignment="1">
      <alignment horizontal="left" vertical="center" wrapText="1"/>
    </xf>
    <xf numFmtId="1" fontId="4" fillId="0" borderId="5" xfId="0" applyNumberFormat="1" applyFont="1" applyBorder="1" applyAlignment="1">
      <alignment horizontal="center" vertical="center" wrapText="1"/>
    </xf>
    <xf numFmtId="0" fontId="4" fillId="0" borderId="36" xfId="0" applyFont="1" applyBorder="1" applyAlignment="1">
      <alignment horizontal="left" vertical="center" wrapText="1"/>
    </xf>
    <xf numFmtId="0" fontId="4" fillId="0" borderId="37" xfId="0" applyFont="1" applyBorder="1" applyAlignment="1">
      <alignment horizontal="left" vertical="center" wrapText="1"/>
    </xf>
    <xf numFmtId="0" fontId="5" fillId="0" borderId="22" xfId="2" applyNumberFormat="1" applyFont="1" applyFill="1" applyBorder="1" applyAlignment="1">
      <alignment horizontal="left" vertical="center" wrapText="1"/>
    </xf>
    <xf numFmtId="0" fontId="5" fillId="0" borderId="4" xfId="2" applyNumberFormat="1" applyFont="1" applyFill="1" applyBorder="1" applyAlignment="1">
      <alignment horizontal="left" vertical="center" wrapText="1"/>
    </xf>
    <xf numFmtId="0" fontId="5" fillId="0" borderId="27" xfId="2" applyNumberFormat="1" applyFont="1" applyFill="1" applyBorder="1" applyAlignment="1">
      <alignment horizontal="left" vertical="center" wrapText="1"/>
    </xf>
    <xf numFmtId="0" fontId="4" fillId="0" borderId="30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1" fontId="4" fillId="0" borderId="4" xfId="0" applyNumberFormat="1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22" xfId="0" applyFont="1" applyFill="1" applyBorder="1" applyAlignment="1">
      <alignment vertical="center" wrapText="1"/>
    </xf>
    <xf numFmtId="0" fontId="4" fillId="0" borderId="4" xfId="0" applyFont="1" applyFill="1" applyBorder="1" applyAlignment="1">
      <alignment vertical="center" wrapText="1"/>
    </xf>
    <xf numFmtId="0" fontId="4" fillId="0" borderId="27" xfId="0" applyFont="1" applyFill="1" applyBorder="1" applyAlignment="1">
      <alignment vertical="center" wrapText="1"/>
    </xf>
    <xf numFmtId="0" fontId="4" fillId="0" borderId="4" xfId="0" applyFont="1" applyBorder="1" applyAlignment="1">
      <alignment horizontal="left" vertical="center" wrapText="1"/>
    </xf>
    <xf numFmtId="0" fontId="4" fillId="0" borderId="24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0" fontId="4" fillId="0" borderId="29" xfId="0" applyFont="1" applyFill="1" applyBorder="1" applyAlignment="1">
      <alignment horizontal="center" vertical="center" wrapText="1"/>
    </xf>
    <xf numFmtId="0" fontId="5" fillId="0" borderId="22" xfId="1" applyNumberFormat="1" applyFont="1" applyBorder="1" applyAlignment="1">
      <alignment horizontal="center" vertical="center" wrapText="1"/>
    </xf>
    <xf numFmtId="0" fontId="5" fillId="0" borderId="4" xfId="1" applyNumberFormat="1" applyFont="1" applyBorder="1" applyAlignment="1">
      <alignment horizontal="center" vertical="center" wrapText="1"/>
    </xf>
    <xf numFmtId="0" fontId="4" fillId="0" borderId="10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4" fillId="0" borderId="22" xfId="0" applyFont="1" applyFill="1" applyBorder="1" applyAlignment="1">
      <alignment horizontal="left" vertical="center" wrapText="1"/>
    </xf>
    <xf numFmtId="0" fontId="4" fillId="0" borderId="27" xfId="0" applyFont="1" applyFill="1" applyBorder="1" applyAlignment="1">
      <alignment horizontal="left" vertical="center" wrapText="1"/>
    </xf>
    <xf numFmtId="0" fontId="5" fillId="0" borderId="27" xfId="1" applyNumberFormat="1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4" fillId="0" borderId="10" xfId="0" applyFont="1" applyBorder="1" applyAlignment="1">
      <alignment horizontal="left" vertical="center" wrapText="1"/>
    </xf>
    <xf numFmtId="0" fontId="4" fillId="0" borderId="9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 wrapText="1"/>
    </xf>
    <xf numFmtId="0" fontId="10" fillId="8" borderId="44" xfId="4" applyFont="1" applyFill="1" applyBorder="1" applyAlignment="1">
      <alignment horizontal="center" vertical="center"/>
    </xf>
    <xf numFmtId="0" fontId="10" fillId="8" borderId="45" xfId="4" applyFont="1" applyFill="1" applyBorder="1" applyAlignment="1">
      <alignment horizontal="center" vertical="center"/>
    </xf>
    <xf numFmtId="2" fontId="10" fillId="8" borderId="42" xfId="4" applyNumberFormat="1" applyFont="1" applyFill="1" applyBorder="1" applyAlignment="1">
      <alignment horizontal="center" vertical="center"/>
    </xf>
    <xf numFmtId="2" fontId="10" fillId="8" borderId="43" xfId="4" applyNumberFormat="1" applyFont="1" applyFill="1" applyBorder="1" applyAlignment="1">
      <alignment horizontal="center" vertical="center"/>
    </xf>
    <xf numFmtId="0" fontId="7" fillId="0" borderId="0" xfId="0" applyFont="1" applyAlignment="1">
      <alignment horizontal="center"/>
    </xf>
    <xf numFmtId="0" fontId="0" fillId="0" borderId="6" xfId="0" applyBorder="1" applyAlignment="1">
      <alignment vertical="center"/>
    </xf>
    <xf numFmtId="0" fontId="0" fillId="0" borderId="0" xfId="0" applyAlignment="1">
      <alignment horizontal="center"/>
    </xf>
    <xf numFmtId="2" fontId="8" fillId="0" borderId="34" xfId="0" applyNumberFormat="1" applyFont="1" applyBorder="1" applyAlignment="1">
      <alignment horizontal="center" vertical="center"/>
    </xf>
    <xf numFmtId="2" fontId="8" fillId="0" borderId="5" xfId="0" applyNumberFormat="1" applyFont="1" applyBorder="1" applyAlignment="1">
      <alignment horizontal="center" vertical="center"/>
    </xf>
    <xf numFmtId="2" fontId="8" fillId="0" borderId="31" xfId="0" applyNumberFormat="1" applyFont="1" applyBorder="1" applyAlignment="1">
      <alignment horizontal="center" vertical="center"/>
    </xf>
    <xf numFmtId="2" fontId="8" fillId="0" borderId="24" xfId="0" applyNumberFormat="1" applyFont="1" applyBorder="1" applyAlignment="1">
      <alignment horizontal="center" vertical="center"/>
    </xf>
    <xf numFmtId="2" fontId="8" fillId="0" borderId="11" xfId="0" applyNumberFormat="1" applyFont="1" applyBorder="1" applyAlignment="1">
      <alignment horizontal="center" vertical="center"/>
    </xf>
    <xf numFmtId="2" fontId="8" fillId="0" borderId="6" xfId="0" applyNumberFormat="1" applyFont="1" applyBorder="1" applyAlignment="1">
      <alignment horizontal="center" vertical="center"/>
    </xf>
    <xf numFmtId="0" fontId="0" fillId="0" borderId="10" xfId="0" applyBorder="1"/>
    <xf numFmtId="2" fontId="8" fillId="0" borderId="10" xfId="0" applyNumberFormat="1" applyFont="1" applyBorder="1" applyAlignment="1">
      <alignment horizontal="center" vertical="center"/>
    </xf>
    <xf numFmtId="0" fontId="0" fillId="0" borderId="6" xfId="0" applyBorder="1"/>
    <xf numFmtId="0" fontId="0" fillId="0" borderId="31" xfId="0" applyBorder="1"/>
    <xf numFmtId="0" fontId="0" fillId="3" borderId="1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11" fillId="8" borderId="42" xfId="4" applyFont="1" applyFill="1" applyBorder="1" applyAlignment="1">
      <alignment horizontal="center" vertical="center"/>
    </xf>
    <xf numFmtId="0" fontId="11" fillId="8" borderId="43" xfId="4" applyFont="1" applyFill="1" applyBorder="1" applyAlignment="1">
      <alignment horizontal="center" vertical="center"/>
    </xf>
    <xf numFmtId="0" fontId="11" fillId="8" borderId="15" xfId="4" applyFont="1" applyFill="1" applyBorder="1" applyAlignment="1">
      <alignment horizontal="center" vertical="center"/>
    </xf>
    <xf numFmtId="0" fontId="11" fillId="8" borderId="16" xfId="4" applyFont="1" applyFill="1" applyBorder="1" applyAlignment="1">
      <alignment horizontal="center" vertical="center"/>
    </xf>
    <xf numFmtId="0" fontId="11" fillId="8" borderId="19" xfId="4" applyFont="1" applyFill="1" applyBorder="1" applyAlignment="1">
      <alignment horizontal="center" vertical="center"/>
    </xf>
    <xf numFmtId="0" fontId="11" fillId="8" borderId="20" xfId="4" applyFont="1" applyFill="1" applyBorder="1" applyAlignment="1">
      <alignment horizontal="center" vertical="center"/>
    </xf>
    <xf numFmtId="0" fontId="12" fillId="0" borderId="0" xfId="0" applyFont="1" applyAlignment="1">
      <alignment horizontal="center"/>
    </xf>
  </cellXfs>
  <cellStyles count="5">
    <cellStyle name="Comma" xfId="1" builtinId="3"/>
    <cellStyle name="Currency" xfId="2" builtinId="4"/>
    <cellStyle name="Normal" xfId="0" builtinId="0"/>
    <cellStyle name="Normal 2" xfId="4"/>
    <cellStyle name="Percent" xfId="3" builtinId="5"/>
  </cellStyles>
  <dxfs count="1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jpe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2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" Type="http://schemas.openxmlformats.org/officeDocument/2006/relationships/image" Target="../media/image3.jpeg"/><Relationship Id="rId21" Type="http://schemas.openxmlformats.org/officeDocument/2006/relationships/image" Target="../media/image20.png"/><Relationship Id="rId7" Type="http://schemas.openxmlformats.org/officeDocument/2006/relationships/image" Target="../media/image6.png"/><Relationship Id="rId12" Type="http://schemas.openxmlformats.org/officeDocument/2006/relationships/image" Target="../media/image11.jpe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0" Type="http://schemas.openxmlformats.org/officeDocument/2006/relationships/image" Target="../media/image19.jpeg"/><Relationship Id="rId29" Type="http://schemas.openxmlformats.org/officeDocument/2006/relationships/image" Target="../media/image28.jpeg"/><Relationship Id="rId1" Type="http://schemas.openxmlformats.org/officeDocument/2006/relationships/image" Target="../media/image1.jpeg"/><Relationship Id="rId6" Type="http://schemas.openxmlformats.org/officeDocument/2006/relationships/image" Target="../media/image5.png"/><Relationship Id="rId11" Type="http://schemas.openxmlformats.org/officeDocument/2006/relationships/image" Target="../media/image10.jpeg"/><Relationship Id="rId24" Type="http://schemas.openxmlformats.org/officeDocument/2006/relationships/image" Target="../media/image23.png"/><Relationship Id="rId5" Type="http://schemas.openxmlformats.org/officeDocument/2006/relationships/image" Target="../media/image4.png"/><Relationship Id="rId15" Type="http://schemas.openxmlformats.org/officeDocument/2006/relationships/image" Target="../media/image14.png"/><Relationship Id="rId23" Type="http://schemas.openxmlformats.org/officeDocument/2006/relationships/image" Target="../media/image22.png"/><Relationship Id="rId28" Type="http://schemas.openxmlformats.org/officeDocument/2006/relationships/image" Target="../media/image27.png"/><Relationship Id="rId10" Type="http://schemas.openxmlformats.org/officeDocument/2006/relationships/image" Target="../media/image9.png"/><Relationship Id="rId19" Type="http://schemas.openxmlformats.org/officeDocument/2006/relationships/image" Target="../media/image18.png"/><Relationship Id="rId31" Type="http://schemas.openxmlformats.org/officeDocument/2006/relationships/image" Target="../media/image30.png"/><Relationship Id="rId4" Type="http://schemas.openxmlformats.org/officeDocument/2006/relationships/image" Target="../media/image31.png"/><Relationship Id="rId9" Type="http://schemas.openxmlformats.org/officeDocument/2006/relationships/image" Target="../media/image8.png"/><Relationship Id="rId14" Type="http://schemas.openxmlformats.org/officeDocument/2006/relationships/image" Target="../media/image13.jpeg"/><Relationship Id="rId22" Type="http://schemas.openxmlformats.org/officeDocument/2006/relationships/image" Target="../media/image21.png"/><Relationship Id="rId27" Type="http://schemas.openxmlformats.org/officeDocument/2006/relationships/image" Target="../media/image26.jpeg"/><Relationship Id="rId30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11206</xdr:colOff>
      <xdr:row>40</xdr:row>
      <xdr:rowOff>26910</xdr:rowOff>
    </xdr:from>
    <xdr:to>
      <xdr:col>11</xdr:col>
      <xdr:colOff>2420471</xdr:colOff>
      <xdr:row>40</xdr:row>
      <xdr:rowOff>712693</xdr:rowOff>
    </xdr:to>
    <xdr:pic>
      <xdr:nvPicPr>
        <xdr:cNvPr id="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t="34380" b="28116"/>
        <a:stretch>
          <a:fillRect/>
        </a:stretch>
      </xdr:blipFill>
      <xdr:spPr bwMode="auto">
        <a:xfrm>
          <a:off x="10244866" y="17491950"/>
          <a:ext cx="2409265" cy="68578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41</xdr:row>
      <xdr:rowOff>22407</xdr:rowOff>
    </xdr:from>
    <xdr:to>
      <xdr:col>11</xdr:col>
      <xdr:colOff>2431677</xdr:colOff>
      <xdr:row>41</xdr:row>
      <xdr:rowOff>741269</xdr:rowOff>
    </xdr:to>
    <xdr:pic>
      <xdr:nvPicPr>
        <xdr:cNvPr id="3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t="29170" b="27596"/>
        <a:stretch>
          <a:fillRect/>
        </a:stretch>
      </xdr:blipFill>
      <xdr:spPr bwMode="auto">
        <a:xfrm>
          <a:off x="10244866" y="18249447"/>
          <a:ext cx="2420471" cy="718862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32</xdr:row>
      <xdr:rowOff>0</xdr:rowOff>
    </xdr:from>
    <xdr:to>
      <xdr:col>11</xdr:col>
      <xdr:colOff>1697131</xdr:colOff>
      <xdr:row>32</xdr:row>
      <xdr:rowOff>742950</xdr:rowOff>
    </xdr:to>
    <xdr:pic>
      <xdr:nvPicPr>
        <xdr:cNvPr id="4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t="13249" b="53648"/>
        <a:stretch>
          <a:fillRect/>
        </a:stretch>
      </xdr:blipFill>
      <xdr:spPr bwMode="auto">
        <a:xfrm>
          <a:off x="10244866" y="13746480"/>
          <a:ext cx="1685925" cy="7429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11207</xdr:colOff>
      <xdr:row>33</xdr:row>
      <xdr:rowOff>8839</xdr:rowOff>
    </xdr:from>
    <xdr:to>
      <xdr:col>11</xdr:col>
      <xdr:colOff>1322294</xdr:colOff>
      <xdr:row>33</xdr:row>
      <xdr:rowOff>744739</xdr:rowOff>
    </xdr:to>
    <xdr:pic>
      <xdr:nvPicPr>
        <xdr:cNvPr id="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t="46869" b="5899"/>
        <a:stretch>
          <a:fillRect/>
        </a:stretch>
      </xdr:blipFill>
      <xdr:spPr bwMode="auto">
        <a:xfrm>
          <a:off x="10244867" y="14517319"/>
          <a:ext cx="1311087" cy="7359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29</xdr:row>
      <xdr:rowOff>17208</xdr:rowOff>
    </xdr:from>
    <xdr:to>
      <xdr:col>11</xdr:col>
      <xdr:colOff>2469879</xdr:colOff>
      <xdr:row>31</xdr:row>
      <xdr:rowOff>150667</xdr:rowOff>
    </xdr:to>
    <xdr:pic>
      <xdr:nvPicPr>
        <xdr:cNvPr id="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t="29691" b="28638"/>
        <a:stretch>
          <a:fillRect/>
        </a:stretch>
      </xdr:blipFill>
      <xdr:spPr bwMode="auto">
        <a:xfrm>
          <a:off x="10244866" y="12849288"/>
          <a:ext cx="2458673" cy="743059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11205</xdr:colOff>
      <xdr:row>53</xdr:row>
      <xdr:rowOff>11205</xdr:rowOff>
    </xdr:from>
    <xdr:to>
      <xdr:col>11</xdr:col>
      <xdr:colOff>1402772</xdr:colOff>
      <xdr:row>55</xdr:row>
      <xdr:rowOff>345320</xdr:rowOff>
    </xdr:to>
    <xdr:pic>
      <xdr:nvPicPr>
        <xdr:cNvPr id="8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t="23936" b="17554"/>
        <a:stretch>
          <a:fillRect/>
        </a:stretch>
      </xdr:blipFill>
      <xdr:spPr bwMode="auto">
        <a:xfrm>
          <a:off x="10244865" y="24539985"/>
          <a:ext cx="1391567" cy="109611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0</xdr:colOff>
      <xdr:row>34</xdr:row>
      <xdr:rowOff>0</xdr:rowOff>
    </xdr:from>
    <xdr:to>
      <xdr:col>11</xdr:col>
      <xdr:colOff>1046638</xdr:colOff>
      <xdr:row>36</xdr:row>
      <xdr:rowOff>340176</xdr:rowOff>
    </xdr:to>
    <xdr:pic>
      <xdr:nvPicPr>
        <xdr:cNvPr id="9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t="9235" b="17249"/>
        <a:stretch>
          <a:fillRect/>
        </a:stretch>
      </xdr:blipFill>
      <xdr:spPr bwMode="auto">
        <a:xfrm>
          <a:off x="10233660" y="15270480"/>
          <a:ext cx="1046638" cy="1041216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11207</xdr:colOff>
      <xdr:row>37</xdr:row>
      <xdr:rowOff>15250</xdr:rowOff>
    </xdr:from>
    <xdr:to>
      <xdr:col>11</xdr:col>
      <xdr:colOff>2451653</xdr:colOff>
      <xdr:row>39</xdr:row>
      <xdr:rowOff>93889</xdr:rowOff>
    </xdr:to>
    <xdr:pic>
      <xdr:nvPicPr>
        <xdr:cNvPr id="10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t="25003" b="28638"/>
        <a:stretch>
          <a:fillRect/>
        </a:stretch>
      </xdr:blipFill>
      <xdr:spPr bwMode="auto">
        <a:xfrm>
          <a:off x="10244867" y="16337290"/>
          <a:ext cx="2440446" cy="840639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1078006</xdr:colOff>
      <xdr:row>46</xdr:row>
      <xdr:rowOff>9525</xdr:rowOff>
    </xdr:from>
    <xdr:to>
      <xdr:col>13</xdr:col>
      <xdr:colOff>16271</xdr:colOff>
      <xdr:row>49</xdr:row>
      <xdr:rowOff>57151</xdr:rowOff>
    </xdr:to>
    <xdr:pic>
      <xdr:nvPicPr>
        <xdr:cNvPr id="11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b="15152"/>
        <a:stretch>
          <a:fillRect/>
        </a:stretch>
      </xdr:blipFill>
      <xdr:spPr bwMode="auto">
        <a:xfrm>
          <a:off x="11298331" y="20221575"/>
          <a:ext cx="1510015" cy="962026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27</xdr:row>
      <xdr:rowOff>11206</xdr:rowOff>
    </xdr:from>
    <xdr:to>
      <xdr:col>11</xdr:col>
      <xdr:colOff>1261363</xdr:colOff>
      <xdr:row>29</xdr:row>
      <xdr:rowOff>209191</xdr:rowOff>
    </xdr:to>
    <xdr:pic>
      <xdr:nvPicPr>
        <xdr:cNvPr id="1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l="19888" t="18468" r="14761" b="15709"/>
        <a:stretch>
          <a:fillRect/>
        </a:stretch>
      </xdr:blipFill>
      <xdr:spPr bwMode="auto">
        <a:xfrm>
          <a:off x="10244866" y="12096526"/>
          <a:ext cx="1250157" cy="94474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23</xdr:row>
      <xdr:rowOff>14762</xdr:rowOff>
    </xdr:from>
    <xdr:to>
      <xdr:col>11</xdr:col>
      <xdr:colOff>2431677</xdr:colOff>
      <xdr:row>23</xdr:row>
      <xdr:rowOff>763679</xdr:rowOff>
    </xdr:to>
    <xdr:pic>
      <xdr:nvPicPr>
        <xdr:cNvPr id="13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 t="27464" b="31335"/>
        <a:stretch>
          <a:fillRect/>
        </a:stretch>
      </xdr:blipFill>
      <xdr:spPr bwMode="auto">
        <a:xfrm>
          <a:off x="10244866" y="9669302"/>
          <a:ext cx="2420471" cy="748917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22</xdr:row>
      <xdr:rowOff>11206</xdr:rowOff>
    </xdr:from>
    <xdr:to>
      <xdr:col>11</xdr:col>
      <xdr:colOff>2216524</xdr:colOff>
      <xdr:row>22</xdr:row>
      <xdr:rowOff>956422</xdr:rowOff>
    </xdr:to>
    <xdr:pic>
      <xdr:nvPicPr>
        <xdr:cNvPr id="1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 t="26045" b="16656"/>
        <a:stretch>
          <a:fillRect/>
        </a:stretch>
      </xdr:blipFill>
      <xdr:spPr bwMode="auto">
        <a:xfrm>
          <a:off x="10244866" y="8698006"/>
          <a:ext cx="2205318" cy="945216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26</xdr:row>
      <xdr:rowOff>13200</xdr:rowOff>
    </xdr:from>
    <xdr:to>
      <xdr:col>11</xdr:col>
      <xdr:colOff>2471698</xdr:colOff>
      <xdr:row>26</xdr:row>
      <xdr:rowOff>616323</xdr:rowOff>
    </xdr:to>
    <xdr:pic>
      <xdr:nvPicPr>
        <xdr:cNvPr id="15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 t="38362" b="28889"/>
        <a:stretch>
          <a:fillRect/>
        </a:stretch>
      </xdr:blipFill>
      <xdr:spPr bwMode="auto">
        <a:xfrm>
          <a:off x="10244866" y="11466060"/>
          <a:ext cx="2460492" cy="60312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12</xdr:row>
      <xdr:rowOff>21772</xdr:rowOff>
    </xdr:from>
    <xdr:to>
      <xdr:col>11</xdr:col>
      <xdr:colOff>2519059</xdr:colOff>
      <xdr:row>16</xdr:row>
      <xdr:rowOff>272142</xdr:rowOff>
    </xdr:to>
    <xdr:pic>
      <xdr:nvPicPr>
        <xdr:cNvPr id="16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 l="14845" t="14064" b="21344"/>
        <a:stretch>
          <a:fillRect/>
        </a:stretch>
      </xdr:blipFill>
      <xdr:spPr bwMode="auto">
        <a:xfrm>
          <a:off x="8488456" y="4631872"/>
          <a:ext cx="2507853" cy="146957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50</xdr:row>
      <xdr:rowOff>11206</xdr:rowOff>
    </xdr:from>
    <xdr:to>
      <xdr:col>11</xdr:col>
      <xdr:colOff>1401662</xdr:colOff>
      <xdr:row>52</xdr:row>
      <xdr:rowOff>346363</xdr:rowOff>
    </xdr:to>
    <xdr:pic>
      <xdr:nvPicPr>
        <xdr:cNvPr id="17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t="23936" b="17554"/>
        <a:stretch>
          <a:fillRect/>
        </a:stretch>
      </xdr:blipFill>
      <xdr:spPr bwMode="auto">
        <a:xfrm>
          <a:off x="10244866" y="23396986"/>
          <a:ext cx="1390456" cy="1097157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0</xdr:colOff>
      <xdr:row>59</xdr:row>
      <xdr:rowOff>11206</xdr:rowOff>
    </xdr:from>
    <xdr:to>
      <xdr:col>11</xdr:col>
      <xdr:colOff>1251857</xdr:colOff>
      <xdr:row>61</xdr:row>
      <xdr:rowOff>390770</xdr:rowOff>
    </xdr:to>
    <xdr:pic>
      <xdr:nvPicPr>
        <xdr:cNvPr id="1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10233660" y="28555726"/>
          <a:ext cx="1251857" cy="117775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71</xdr:row>
      <xdr:rowOff>11206</xdr:rowOff>
    </xdr:from>
    <xdr:to>
      <xdr:col>11</xdr:col>
      <xdr:colOff>2295524</xdr:colOff>
      <xdr:row>75</xdr:row>
      <xdr:rowOff>323147</xdr:rowOff>
    </xdr:to>
    <xdr:pic>
      <xdr:nvPicPr>
        <xdr:cNvPr id="1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 rot="5400000">
          <a:off x="10524411" y="31191055"/>
          <a:ext cx="1714021" cy="22955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57</xdr:row>
      <xdr:rowOff>11206</xdr:rowOff>
    </xdr:from>
    <xdr:to>
      <xdr:col>11</xdr:col>
      <xdr:colOff>2078182</xdr:colOff>
      <xdr:row>57</xdr:row>
      <xdr:rowOff>964188</xdr:rowOff>
    </xdr:to>
    <xdr:pic>
      <xdr:nvPicPr>
        <xdr:cNvPr id="2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10233660" y="26544046"/>
          <a:ext cx="2078182" cy="9529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58</xdr:row>
      <xdr:rowOff>0</xdr:rowOff>
    </xdr:from>
    <xdr:to>
      <xdr:col>11</xdr:col>
      <xdr:colOff>2216727</xdr:colOff>
      <xdr:row>58</xdr:row>
      <xdr:rowOff>995320</xdr:rowOff>
    </xdr:to>
    <xdr:pic>
      <xdr:nvPicPr>
        <xdr:cNvPr id="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10233660" y="27538680"/>
          <a:ext cx="2216727" cy="995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17318</xdr:colOff>
      <xdr:row>24</xdr:row>
      <xdr:rowOff>17318</xdr:rowOff>
    </xdr:from>
    <xdr:to>
      <xdr:col>11</xdr:col>
      <xdr:colOff>2404171</xdr:colOff>
      <xdr:row>24</xdr:row>
      <xdr:rowOff>554679</xdr:rowOff>
    </xdr:to>
    <xdr:pic>
      <xdr:nvPicPr>
        <xdr:cNvPr id="22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 t="39587" b="30200"/>
        <a:stretch>
          <a:fillRect/>
        </a:stretch>
      </xdr:blipFill>
      <xdr:spPr bwMode="auto">
        <a:xfrm>
          <a:off x="10250978" y="10456718"/>
          <a:ext cx="2386853" cy="537361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0</xdr:colOff>
      <xdr:row>32</xdr:row>
      <xdr:rowOff>9526</xdr:rowOff>
    </xdr:from>
    <xdr:to>
      <xdr:col>7</xdr:col>
      <xdr:colOff>68654</xdr:colOff>
      <xdr:row>32</xdr:row>
      <xdr:rowOff>750777</xdr:rowOff>
    </xdr:to>
    <xdr:pic>
      <xdr:nvPicPr>
        <xdr:cNvPr id="2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5343525" y="13756006"/>
          <a:ext cx="2023184" cy="741251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9526</xdr:rowOff>
    </xdr:from>
    <xdr:to>
      <xdr:col>6</xdr:col>
      <xdr:colOff>681717</xdr:colOff>
      <xdr:row>33</xdr:row>
      <xdr:rowOff>719256</xdr:rowOff>
    </xdr:to>
    <xdr:pic>
      <xdr:nvPicPr>
        <xdr:cNvPr id="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5353050" y="14518006"/>
          <a:ext cx="1778997" cy="70973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11</xdr:col>
      <xdr:colOff>0</xdr:colOff>
      <xdr:row>63</xdr:row>
      <xdr:rowOff>1</xdr:rowOff>
    </xdr:from>
    <xdr:to>
      <xdr:col>13</xdr:col>
      <xdr:colOff>13866</xdr:colOff>
      <xdr:row>65</xdr:row>
      <xdr:rowOff>1</xdr:rowOff>
    </xdr:to>
    <xdr:pic>
      <xdr:nvPicPr>
        <xdr:cNvPr id="2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10233660" y="29794201"/>
          <a:ext cx="2581806" cy="800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56</xdr:row>
      <xdr:rowOff>0</xdr:rowOff>
    </xdr:from>
    <xdr:to>
      <xdr:col>11</xdr:col>
      <xdr:colOff>2459182</xdr:colOff>
      <xdr:row>57</xdr:row>
      <xdr:rowOff>475</xdr:rowOff>
    </xdr:to>
    <xdr:pic>
      <xdr:nvPicPr>
        <xdr:cNvPr id="2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10233660" y="25671780"/>
          <a:ext cx="2459182" cy="861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67</xdr:row>
      <xdr:rowOff>0</xdr:rowOff>
    </xdr:from>
    <xdr:to>
      <xdr:col>13</xdr:col>
      <xdr:colOff>13866</xdr:colOff>
      <xdr:row>69</xdr:row>
      <xdr:rowOff>0</xdr:rowOff>
    </xdr:to>
    <xdr:pic>
      <xdr:nvPicPr>
        <xdr:cNvPr id="2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 rot="10800000">
          <a:off x="10233660" y="30632400"/>
          <a:ext cx="2581806" cy="800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6</xdr:col>
      <xdr:colOff>260818</xdr:colOff>
      <xdr:row>52</xdr:row>
      <xdr:rowOff>247524</xdr:rowOff>
    </xdr:to>
    <xdr:pic>
      <xdr:nvPicPr>
        <xdr:cNvPr id="2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5334000" y="23385780"/>
          <a:ext cx="1356193" cy="1009524"/>
        </a:xfrm>
        <a:prstGeom prst="rect">
          <a:avLst/>
        </a:prstGeom>
        <a:noFill/>
        <a:ln w="1">
          <a:solidFill>
            <a:sysClr val="windowText" lastClr="00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1504950</xdr:colOff>
      <xdr:row>50</xdr:row>
      <xdr:rowOff>104776</xdr:rowOff>
    </xdr:from>
    <xdr:to>
      <xdr:col>11</xdr:col>
      <xdr:colOff>2335426</xdr:colOff>
      <xdr:row>52</xdr:row>
      <xdr:rowOff>344681</xdr:rowOff>
    </xdr:to>
    <xdr:pic>
      <xdr:nvPicPr>
        <xdr:cNvPr id="2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11738610" y="23490556"/>
          <a:ext cx="830476" cy="1001905"/>
        </a:xfrm>
        <a:prstGeom prst="rect">
          <a:avLst/>
        </a:prstGeom>
        <a:noFill/>
        <a:ln w="1">
          <a:solidFill>
            <a:sysClr val="windowText" lastClr="00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1211035</xdr:colOff>
      <xdr:row>42</xdr:row>
      <xdr:rowOff>27214</xdr:rowOff>
    </xdr:from>
    <xdr:to>
      <xdr:col>11</xdr:col>
      <xdr:colOff>2326821</xdr:colOff>
      <xdr:row>45</xdr:row>
      <xdr:rowOff>292963</xdr:rowOff>
    </xdr:to>
    <xdr:pic>
      <xdr:nvPicPr>
        <xdr:cNvPr id="31" name="Picture 30" descr="WhatsApp Image 2022-11-24 at 3.41.11 PM.jpe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1444695" y="19968754"/>
          <a:ext cx="1115786" cy="118014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42</xdr:row>
      <xdr:rowOff>19050</xdr:rowOff>
    </xdr:from>
    <xdr:to>
      <xdr:col>11</xdr:col>
      <xdr:colOff>1135800</xdr:colOff>
      <xdr:row>45</xdr:row>
      <xdr:rowOff>291194</xdr:rowOff>
    </xdr:to>
    <xdr:pic>
      <xdr:nvPicPr>
        <xdr:cNvPr id="3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10239375" y="19011900"/>
          <a:ext cx="1116750" cy="118654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10884</xdr:colOff>
      <xdr:row>46</xdr:row>
      <xdr:rowOff>9525</xdr:rowOff>
    </xdr:from>
    <xdr:to>
      <xdr:col>11</xdr:col>
      <xdr:colOff>1083127</xdr:colOff>
      <xdr:row>49</xdr:row>
      <xdr:rowOff>287956</xdr:rowOff>
    </xdr:to>
    <xdr:pic>
      <xdr:nvPicPr>
        <xdr:cNvPr id="33" name="Picture 32" descr="WhatsApp Image 2022-10-28 at 11.27.17 AM.jpeg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0231209" y="20221575"/>
          <a:ext cx="1072243" cy="119283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37</xdr:row>
      <xdr:rowOff>27215</xdr:rowOff>
    </xdr:from>
    <xdr:to>
      <xdr:col>6</xdr:col>
      <xdr:colOff>669957</xdr:colOff>
      <xdr:row>40</xdr:row>
      <xdr:rowOff>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1215" y="16349255"/>
          <a:ext cx="1767237" cy="1115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71</xdr:row>
      <xdr:rowOff>27215</xdr:rowOff>
    </xdr:from>
    <xdr:to>
      <xdr:col>6</xdr:col>
      <xdr:colOff>789804</xdr:colOff>
      <xdr:row>75</xdr:row>
      <xdr:rowOff>312965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47608" y="31497815"/>
          <a:ext cx="1887084" cy="168783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11206</xdr:colOff>
      <xdr:row>39</xdr:row>
      <xdr:rowOff>26910</xdr:rowOff>
    </xdr:from>
    <xdr:to>
      <xdr:col>14</xdr:col>
      <xdr:colOff>2420471</xdr:colOff>
      <xdr:row>39</xdr:row>
      <xdr:rowOff>712693</xdr:rowOff>
    </xdr:to>
    <xdr:pic>
      <xdr:nvPicPr>
        <xdr:cNvPr id="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t="34380" b="28116"/>
        <a:stretch>
          <a:fillRect/>
        </a:stretch>
      </xdr:blipFill>
      <xdr:spPr bwMode="auto">
        <a:xfrm>
          <a:off x="10098181" y="11542635"/>
          <a:ext cx="2409265" cy="68578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11206</xdr:colOff>
      <xdr:row>40</xdr:row>
      <xdr:rowOff>22407</xdr:rowOff>
    </xdr:from>
    <xdr:to>
      <xdr:col>14</xdr:col>
      <xdr:colOff>2431677</xdr:colOff>
      <xdr:row>40</xdr:row>
      <xdr:rowOff>741269</xdr:rowOff>
    </xdr:to>
    <xdr:pic>
      <xdr:nvPicPr>
        <xdr:cNvPr id="3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t="29170" b="27596"/>
        <a:stretch>
          <a:fillRect/>
        </a:stretch>
      </xdr:blipFill>
      <xdr:spPr bwMode="auto">
        <a:xfrm>
          <a:off x="10098181" y="12300132"/>
          <a:ext cx="2420471" cy="718862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11206</xdr:colOff>
      <xdr:row>31</xdr:row>
      <xdr:rowOff>0</xdr:rowOff>
    </xdr:from>
    <xdr:to>
      <xdr:col>14</xdr:col>
      <xdr:colOff>1697131</xdr:colOff>
      <xdr:row>31</xdr:row>
      <xdr:rowOff>742950</xdr:rowOff>
    </xdr:to>
    <xdr:pic>
      <xdr:nvPicPr>
        <xdr:cNvPr id="4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t="13249" b="53648"/>
        <a:stretch>
          <a:fillRect/>
        </a:stretch>
      </xdr:blipFill>
      <xdr:spPr bwMode="auto">
        <a:xfrm>
          <a:off x="10098181" y="8048625"/>
          <a:ext cx="1685925" cy="7429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11206</xdr:colOff>
      <xdr:row>41</xdr:row>
      <xdr:rowOff>11206</xdr:rowOff>
    </xdr:from>
    <xdr:to>
      <xdr:col>14</xdr:col>
      <xdr:colOff>1459006</xdr:colOff>
      <xdr:row>41</xdr:row>
      <xdr:rowOff>935131</xdr:rowOff>
    </xdr:to>
    <xdr:pic>
      <xdr:nvPicPr>
        <xdr:cNvPr id="5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b="15152"/>
        <a:stretch>
          <a:fillRect/>
        </a:stretch>
      </xdr:blipFill>
      <xdr:spPr bwMode="auto">
        <a:xfrm>
          <a:off x="10098181" y="13050931"/>
          <a:ext cx="1447800" cy="9239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11207</xdr:colOff>
      <xdr:row>32</xdr:row>
      <xdr:rowOff>8839</xdr:rowOff>
    </xdr:from>
    <xdr:to>
      <xdr:col>14</xdr:col>
      <xdr:colOff>1322294</xdr:colOff>
      <xdr:row>32</xdr:row>
      <xdr:rowOff>744739</xdr:rowOff>
    </xdr:to>
    <xdr:pic>
      <xdr:nvPicPr>
        <xdr:cNvPr id="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t="46869" b="5899"/>
        <a:stretch>
          <a:fillRect/>
        </a:stretch>
      </xdr:blipFill>
      <xdr:spPr bwMode="auto">
        <a:xfrm>
          <a:off x="10098182" y="8819464"/>
          <a:ext cx="1311087" cy="7359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11206</xdr:colOff>
      <xdr:row>28</xdr:row>
      <xdr:rowOff>17208</xdr:rowOff>
    </xdr:from>
    <xdr:to>
      <xdr:col>14</xdr:col>
      <xdr:colOff>2469879</xdr:colOff>
      <xdr:row>30</xdr:row>
      <xdr:rowOff>150667</xdr:rowOff>
    </xdr:to>
    <xdr:pic>
      <xdr:nvPicPr>
        <xdr:cNvPr id="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t="29691" b="28638"/>
        <a:stretch>
          <a:fillRect/>
        </a:stretch>
      </xdr:blipFill>
      <xdr:spPr bwMode="auto">
        <a:xfrm>
          <a:off x="10852388" y="6892526"/>
          <a:ext cx="2458673" cy="72747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11205</xdr:colOff>
      <xdr:row>54</xdr:row>
      <xdr:rowOff>11205</xdr:rowOff>
    </xdr:from>
    <xdr:to>
      <xdr:col>14</xdr:col>
      <xdr:colOff>1402772</xdr:colOff>
      <xdr:row>56</xdr:row>
      <xdr:rowOff>345320</xdr:rowOff>
    </xdr:to>
    <xdr:pic>
      <xdr:nvPicPr>
        <xdr:cNvPr id="8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t="23936" b="17554"/>
        <a:stretch>
          <a:fillRect/>
        </a:stretch>
      </xdr:blipFill>
      <xdr:spPr bwMode="auto">
        <a:xfrm>
          <a:off x="10852387" y="15995887"/>
          <a:ext cx="1391567" cy="109611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0</xdr:colOff>
      <xdr:row>33</xdr:row>
      <xdr:rowOff>0</xdr:rowOff>
    </xdr:from>
    <xdr:to>
      <xdr:col>14</xdr:col>
      <xdr:colOff>1046638</xdr:colOff>
      <xdr:row>35</xdr:row>
      <xdr:rowOff>340176</xdr:rowOff>
    </xdr:to>
    <xdr:pic>
      <xdr:nvPicPr>
        <xdr:cNvPr id="9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t="9235" b="17249"/>
        <a:stretch>
          <a:fillRect/>
        </a:stretch>
      </xdr:blipFill>
      <xdr:spPr bwMode="auto">
        <a:xfrm>
          <a:off x="10841182" y="9386455"/>
          <a:ext cx="1046638" cy="103290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11207</xdr:colOff>
      <xdr:row>36</xdr:row>
      <xdr:rowOff>15250</xdr:rowOff>
    </xdr:from>
    <xdr:to>
      <xdr:col>14</xdr:col>
      <xdr:colOff>2451653</xdr:colOff>
      <xdr:row>38</xdr:row>
      <xdr:rowOff>93889</xdr:rowOff>
    </xdr:to>
    <xdr:pic>
      <xdr:nvPicPr>
        <xdr:cNvPr id="10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t="25003" b="28638"/>
        <a:stretch>
          <a:fillRect/>
        </a:stretch>
      </xdr:blipFill>
      <xdr:spPr bwMode="auto">
        <a:xfrm>
          <a:off x="10098182" y="10616575"/>
          <a:ext cx="2440446" cy="8515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11206</xdr:colOff>
      <xdr:row>46</xdr:row>
      <xdr:rowOff>11206</xdr:rowOff>
    </xdr:from>
    <xdr:to>
      <xdr:col>14</xdr:col>
      <xdr:colOff>1529763</xdr:colOff>
      <xdr:row>46</xdr:row>
      <xdr:rowOff>978674</xdr:rowOff>
    </xdr:to>
    <xdr:pic>
      <xdr:nvPicPr>
        <xdr:cNvPr id="11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b="15152"/>
        <a:stretch>
          <a:fillRect/>
        </a:stretch>
      </xdr:blipFill>
      <xdr:spPr bwMode="auto">
        <a:xfrm>
          <a:off x="10098181" y="14003431"/>
          <a:ext cx="1518557" cy="967468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11206</xdr:colOff>
      <xdr:row>26</xdr:row>
      <xdr:rowOff>11206</xdr:rowOff>
    </xdr:from>
    <xdr:to>
      <xdr:col>14</xdr:col>
      <xdr:colOff>1261363</xdr:colOff>
      <xdr:row>28</xdr:row>
      <xdr:rowOff>209191</xdr:rowOff>
    </xdr:to>
    <xdr:pic>
      <xdr:nvPicPr>
        <xdr:cNvPr id="1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 l="19888" t="18468" r="14761" b="15709"/>
        <a:stretch>
          <a:fillRect/>
        </a:stretch>
      </xdr:blipFill>
      <xdr:spPr bwMode="auto">
        <a:xfrm>
          <a:off x="10098181" y="6316756"/>
          <a:ext cx="1250157" cy="93821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11206</xdr:colOff>
      <xdr:row>22</xdr:row>
      <xdr:rowOff>14762</xdr:rowOff>
    </xdr:from>
    <xdr:to>
      <xdr:col>14</xdr:col>
      <xdr:colOff>2431677</xdr:colOff>
      <xdr:row>22</xdr:row>
      <xdr:rowOff>763679</xdr:rowOff>
    </xdr:to>
    <xdr:pic>
      <xdr:nvPicPr>
        <xdr:cNvPr id="13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 t="27464" b="31335"/>
        <a:stretch>
          <a:fillRect/>
        </a:stretch>
      </xdr:blipFill>
      <xdr:spPr bwMode="auto">
        <a:xfrm>
          <a:off x="10098181" y="3786662"/>
          <a:ext cx="2420471" cy="748917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11206</xdr:colOff>
      <xdr:row>21</xdr:row>
      <xdr:rowOff>11206</xdr:rowOff>
    </xdr:from>
    <xdr:to>
      <xdr:col>14</xdr:col>
      <xdr:colOff>2216524</xdr:colOff>
      <xdr:row>21</xdr:row>
      <xdr:rowOff>956422</xdr:rowOff>
    </xdr:to>
    <xdr:pic>
      <xdr:nvPicPr>
        <xdr:cNvPr id="1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 t="26045" b="16656"/>
        <a:stretch>
          <a:fillRect/>
        </a:stretch>
      </xdr:blipFill>
      <xdr:spPr bwMode="auto">
        <a:xfrm>
          <a:off x="10098181" y="2811556"/>
          <a:ext cx="2205318" cy="945216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11206</xdr:colOff>
      <xdr:row>25</xdr:row>
      <xdr:rowOff>13200</xdr:rowOff>
    </xdr:from>
    <xdr:to>
      <xdr:col>14</xdr:col>
      <xdr:colOff>2471698</xdr:colOff>
      <xdr:row>25</xdr:row>
      <xdr:rowOff>616323</xdr:rowOff>
    </xdr:to>
    <xdr:pic>
      <xdr:nvPicPr>
        <xdr:cNvPr id="15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 t="38362" b="28889"/>
        <a:stretch>
          <a:fillRect/>
        </a:stretch>
      </xdr:blipFill>
      <xdr:spPr bwMode="auto">
        <a:xfrm>
          <a:off x="10098181" y="5680575"/>
          <a:ext cx="2460492" cy="60312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11206</xdr:colOff>
      <xdr:row>11</xdr:row>
      <xdr:rowOff>21772</xdr:rowOff>
    </xdr:from>
    <xdr:to>
      <xdr:col>14</xdr:col>
      <xdr:colOff>2519059</xdr:colOff>
      <xdr:row>15</xdr:row>
      <xdr:rowOff>272142</xdr:rowOff>
    </xdr:to>
    <xdr:pic>
      <xdr:nvPicPr>
        <xdr:cNvPr id="16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 l="14845" t="14064" b="21344"/>
        <a:stretch>
          <a:fillRect/>
        </a:stretch>
      </xdr:blipFill>
      <xdr:spPr bwMode="auto">
        <a:xfrm>
          <a:off x="10254663" y="5257801"/>
          <a:ext cx="2507853" cy="146957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11206</xdr:colOff>
      <xdr:row>51</xdr:row>
      <xdr:rowOff>11206</xdr:rowOff>
    </xdr:from>
    <xdr:to>
      <xdr:col>14</xdr:col>
      <xdr:colOff>1401662</xdr:colOff>
      <xdr:row>53</xdr:row>
      <xdr:rowOff>346363</xdr:rowOff>
    </xdr:to>
    <xdr:pic>
      <xdr:nvPicPr>
        <xdr:cNvPr id="17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t="23936" b="17554"/>
        <a:stretch>
          <a:fillRect/>
        </a:stretch>
      </xdr:blipFill>
      <xdr:spPr bwMode="auto">
        <a:xfrm>
          <a:off x="10852388" y="14852888"/>
          <a:ext cx="1390456" cy="1097157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0</xdr:colOff>
      <xdr:row>60</xdr:row>
      <xdr:rowOff>11206</xdr:rowOff>
    </xdr:from>
    <xdr:to>
      <xdr:col>14</xdr:col>
      <xdr:colOff>1251857</xdr:colOff>
      <xdr:row>61</xdr:row>
      <xdr:rowOff>533645</xdr:rowOff>
    </xdr:to>
    <xdr:pic>
      <xdr:nvPicPr>
        <xdr:cNvPr id="1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10086975" y="19566031"/>
          <a:ext cx="1251857" cy="117694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66</xdr:row>
      <xdr:rowOff>11206</xdr:rowOff>
    </xdr:from>
    <xdr:to>
      <xdr:col>14</xdr:col>
      <xdr:colOff>2295524</xdr:colOff>
      <xdr:row>70</xdr:row>
      <xdr:rowOff>323147</xdr:rowOff>
    </xdr:to>
    <xdr:pic>
      <xdr:nvPicPr>
        <xdr:cNvPr id="1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 rot="5400000">
          <a:off x="11140246" y="23490006"/>
          <a:ext cx="1697396" cy="22955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58</xdr:row>
      <xdr:rowOff>11206</xdr:rowOff>
    </xdr:from>
    <xdr:to>
      <xdr:col>14</xdr:col>
      <xdr:colOff>2078182</xdr:colOff>
      <xdr:row>58</xdr:row>
      <xdr:rowOff>964188</xdr:rowOff>
    </xdr:to>
    <xdr:pic>
      <xdr:nvPicPr>
        <xdr:cNvPr id="2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11447318" y="18039433"/>
          <a:ext cx="2078182" cy="9529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59</xdr:row>
      <xdr:rowOff>0</xdr:rowOff>
    </xdr:from>
    <xdr:to>
      <xdr:col>14</xdr:col>
      <xdr:colOff>2216727</xdr:colOff>
      <xdr:row>59</xdr:row>
      <xdr:rowOff>995320</xdr:rowOff>
    </xdr:to>
    <xdr:pic>
      <xdr:nvPicPr>
        <xdr:cNvPr id="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11447318" y="19032682"/>
          <a:ext cx="2216727" cy="995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17318</xdr:colOff>
      <xdr:row>23</xdr:row>
      <xdr:rowOff>17318</xdr:rowOff>
    </xdr:from>
    <xdr:to>
      <xdr:col>14</xdr:col>
      <xdr:colOff>2404171</xdr:colOff>
      <xdr:row>23</xdr:row>
      <xdr:rowOff>554679</xdr:rowOff>
    </xdr:to>
    <xdr:pic>
      <xdr:nvPicPr>
        <xdr:cNvPr id="22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 t="39587" b="30200"/>
        <a:stretch>
          <a:fillRect/>
        </a:stretch>
      </xdr:blipFill>
      <xdr:spPr bwMode="auto">
        <a:xfrm>
          <a:off x="10079182" y="4589318"/>
          <a:ext cx="2386853" cy="54354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9525</xdr:colOff>
      <xdr:row>31</xdr:row>
      <xdr:rowOff>9526</xdr:rowOff>
    </xdr:from>
    <xdr:to>
      <xdr:col>8</xdr:col>
      <xdr:colOff>287729</xdr:colOff>
      <xdr:row>31</xdr:row>
      <xdr:rowOff>750777</xdr:rowOff>
    </xdr:to>
    <xdr:pic>
      <xdr:nvPicPr>
        <xdr:cNvPr id="2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5395480" y="7871981"/>
          <a:ext cx="1980334" cy="741251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</xdr:colOff>
      <xdr:row>32</xdr:row>
      <xdr:rowOff>9526</xdr:rowOff>
    </xdr:from>
    <xdr:to>
      <xdr:col>8</xdr:col>
      <xdr:colOff>53067</xdr:colOff>
      <xdr:row>32</xdr:row>
      <xdr:rowOff>719256</xdr:rowOff>
    </xdr:to>
    <xdr:pic>
      <xdr:nvPicPr>
        <xdr:cNvPr id="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5405005" y="8633981"/>
          <a:ext cx="1736147" cy="70973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14</xdr:col>
      <xdr:colOff>0</xdr:colOff>
      <xdr:row>62</xdr:row>
      <xdr:rowOff>1</xdr:rowOff>
    </xdr:from>
    <xdr:to>
      <xdr:col>16</xdr:col>
      <xdr:colOff>13866</xdr:colOff>
      <xdr:row>63</xdr:row>
      <xdr:rowOff>381001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10841182" y="20816456"/>
          <a:ext cx="2507684" cy="7966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57</xdr:row>
      <xdr:rowOff>0</xdr:rowOff>
    </xdr:from>
    <xdr:to>
      <xdr:col>14</xdr:col>
      <xdr:colOff>2459182</xdr:colOff>
      <xdr:row>58</xdr:row>
      <xdr:rowOff>475</xdr:rowOff>
    </xdr:to>
    <xdr:pic>
      <xdr:nvPicPr>
        <xdr:cNvPr id="2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10841182" y="17352818"/>
          <a:ext cx="2459182" cy="8663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64</xdr:row>
      <xdr:rowOff>0</xdr:rowOff>
    </xdr:from>
    <xdr:to>
      <xdr:col>16</xdr:col>
      <xdr:colOff>13866</xdr:colOff>
      <xdr:row>65</xdr:row>
      <xdr:rowOff>381000</xdr:rowOff>
    </xdr:to>
    <xdr:pic>
      <xdr:nvPicPr>
        <xdr:cNvPr id="2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 rot="10800000">
          <a:off x="10841182" y="22565591"/>
          <a:ext cx="2507684" cy="7966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51</xdr:row>
      <xdr:rowOff>0</xdr:rowOff>
    </xdr:from>
    <xdr:to>
      <xdr:col>7</xdr:col>
      <xdr:colOff>251293</xdr:colOff>
      <xdr:row>53</xdr:row>
      <xdr:rowOff>247524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4714875" y="15487650"/>
          <a:ext cx="1327619" cy="1009524"/>
        </a:xfrm>
        <a:prstGeom prst="rect">
          <a:avLst/>
        </a:prstGeom>
        <a:noFill/>
        <a:ln w="1">
          <a:solidFill>
            <a:sysClr val="windowText" lastClr="00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1504950</xdr:colOff>
      <xdr:row>51</xdr:row>
      <xdr:rowOff>104776</xdr:rowOff>
    </xdr:from>
    <xdr:to>
      <xdr:col>14</xdr:col>
      <xdr:colOff>2335426</xdr:colOff>
      <xdr:row>53</xdr:row>
      <xdr:rowOff>344681</xdr:rowOff>
    </xdr:to>
    <xdr:pic>
      <xdr:nvPicPr>
        <xdr:cNvPr id="2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8362950" y="15592426"/>
          <a:ext cx="830476" cy="1001905"/>
        </a:xfrm>
        <a:prstGeom prst="rect">
          <a:avLst/>
        </a:prstGeom>
        <a:noFill/>
        <a:ln w="1">
          <a:solidFill>
            <a:sysClr val="windowText" lastClr="00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1143000</xdr:colOff>
      <xdr:row>47</xdr:row>
      <xdr:rowOff>13608</xdr:rowOff>
    </xdr:from>
    <xdr:to>
      <xdr:col>14</xdr:col>
      <xdr:colOff>2258786</xdr:colOff>
      <xdr:row>50</xdr:row>
      <xdr:rowOff>279357</xdr:rowOff>
    </xdr:to>
    <xdr:pic>
      <xdr:nvPicPr>
        <xdr:cNvPr id="34" name="Picture 33" descr="WhatsApp Image 2022-11-24 at 3.41.11 PM.jpeg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0123714" y="17213037"/>
          <a:ext cx="1115786" cy="1163820"/>
        </a:xfrm>
        <a:prstGeom prst="rect">
          <a:avLst/>
        </a:prstGeom>
      </xdr:spPr>
    </xdr:pic>
    <xdr:clientData/>
  </xdr:twoCellAnchor>
  <xdr:twoCellAnchor editAs="oneCell">
    <xdr:from>
      <xdr:col>14</xdr:col>
      <xdr:colOff>1211035</xdr:colOff>
      <xdr:row>42</xdr:row>
      <xdr:rowOff>27214</xdr:rowOff>
    </xdr:from>
    <xdr:to>
      <xdr:col>14</xdr:col>
      <xdr:colOff>2326821</xdr:colOff>
      <xdr:row>45</xdr:row>
      <xdr:rowOff>292963</xdr:rowOff>
    </xdr:to>
    <xdr:pic>
      <xdr:nvPicPr>
        <xdr:cNvPr id="35" name="Picture 34" descr="WhatsApp Image 2022-11-24 at 3.41.11 PM.jpeg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0191749" y="15022285"/>
          <a:ext cx="1115786" cy="116382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42</xdr:row>
      <xdr:rowOff>0</xdr:rowOff>
    </xdr:from>
    <xdr:to>
      <xdr:col>14</xdr:col>
      <xdr:colOff>430950</xdr:colOff>
      <xdr:row>45</xdr:row>
      <xdr:rowOff>272144</xdr:rowOff>
    </xdr:to>
    <xdr:pic>
      <xdr:nvPicPr>
        <xdr:cNvPr id="3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8980714" y="14995071"/>
          <a:ext cx="1116750" cy="1170215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449034</xdr:colOff>
      <xdr:row>47</xdr:row>
      <xdr:rowOff>0</xdr:rowOff>
    </xdr:from>
    <xdr:to>
      <xdr:col>14</xdr:col>
      <xdr:colOff>321127</xdr:colOff>
      <xdr:row>50</xdr:row>
      <xdr:rowOff>278431</xdr:rowOff>
    </xdr:to>
    <xdr:pic>
      <xdr:nvPicPr>
        <xdr:cNvPr id="37" name="Picture 36" descr="WhatsApp Image 2022-10-28 at 11.27.17 AM.jpeg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8980713" y="17199429"/>
          <a:ext cx="1061357" cy="1176502"/>
        </a:xfrm>
        <a:prstGeom prst="rect">
          <a:avLst/>
        </a:prstGeom>
      </xdr:spPr>
    </xdr:pic>
    <xdr:clientData/>
  </xdr:twoCellAnchor>
  <xdr:twoCellAnchor editAs="oneCell">
    <xdr:from>
      <xdr:col>5</xdr:col>
      <xdr:colOff>27215</xdr:colOff>
      <xdr:row>36</xdr:row>
      <xdr:rowOff>27215</xdr:rowOff>
    </xdr:from>
    <xdr:to>
      <xdr:col>8</xdr:col>
      <xdr:colOff>49472</xdr:colOff>
      <xdr:row>39</xdr:row>
      <xdr:rowOff>0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66608" y="10545536"/>
          <a:ext cx="1723150" cy="1115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13608</xdr:colOff>
      <xdr:row>66</xdr:row>
      <xdr:rowOff>27215</xdr:rowOff>
    </xdr:from>
    <xdr:to>
      <xdr:col>8</xdr:col>
      <xdr:colOff>155712</xdr:colOff>
      <xdr:row>70</xdr:row>
      <xdr:rowOff>312965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197929" y="28370894"/>
          <a:ext cx="1842997" cy="170089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0"/>
  <sheetViews>
    <sheetView tabSelected="1" zoomScale="145" zoomScaleNormal="145" workbookViewId="0">
      <selection activeCell="C13" sqref="C13"/>
    </sheetView>
  </sheetViews>
  <sheetFormatPr defaultRowHeight="14.4" x14ac:dyDescent="0.3"/>
  <cols>
    <col min="2" max="2" width="13.21875" customWidth="1"/>
    <col min="3" max="3" width="15.21875" bestFit="1" customWidth="1"/>
    <col min="4" max="4" width="27" customWidth="1"/>
  </cols>
  <sheetData>
    <row r="1" spans="1:4" x14ac:dyDescent="0.3">
      <c r="A1" s="244" t="s">
        <v>156</v>
      </c>
      <c r="B1" s="244"/>
      <c r="C1" s="244"/>
      <c r="D1" s="244"/>
    </row>
    <row r="3" spans="1:4" x14ac:dyDescent="0.3">
      <c r="A3" s="182" t="s">
        <v>0</v>
      </c>
      <c r="B3" s="182" t="s">
        <v>157</v>
      </c>
      <c r="C3" s="182" t="s">
        <v>269</v>
      </c>
      <c r="D3" s="182" t="s">
        <v>158</v>
      </c>
    </row>
    <row r="4" spans="1:4" x14ac:dyDescent="0.3">
      <c r="A4" s="183">
        <v>1</v>
      </c>
      <c r="B4" s="183" t="s">
        <v>159</v>
      </c>
      <c r="C4" s="183" t="s">
        <v>270</v>
      </c>
      <c r="D4" s="183" t="s">
        <v>193</v>
      </c>
    </row>
    <row r="5" spans="1:4" x14ac:dyDescent="0.3">
      <c r="A5" s="183">
        <v>2</v>
      </c>
      <c r="B5" s="183" t="s">
        <v>160</v>
      </c>
      <c r="C5" s="183" t="s">
        <v>270</v>
      </c>
      <c r="D5" s="183" t="s">
        <v>194</v>
      </c>
    </row>
    <row r="6" spans="1:4" x14ac:dyDescent="0.3">
      <c r="A6" s="183">
        <v>3</v>
      </c>
      <c r="B6" s="183" t="s">
        <v>161</v>
      </c>
      <c r="C6" s="183" t="s">
        <v>274</v>
      </c>
      <c r="D6" s="183" t="s">
        <v>188</v>
      </c>
    </row>
    <row r="7" spans="1:4" x14ac:dyDescent="0.3">
      <c r="A7" s="183">
        <v>4</v>
      </c>
      <c r="B7" s="183" t="s">
        <v>162</v>
      </c>
      <c r="C7" s="183" t="s">
        <v>274</v>
      </c>
      <c r="D7" s="183" t="s">
        <v>203</v>
      </c>
    </row>
    <row r="8" spans="1:4" x14ac:dyDescent="0.3">
      <c r="A8" s="183">
        <v>5</v>
      </c>
      <c r="B8" s="183" t="s">
        <v>163</v>
      </c>
      <c r="C8" s="183" t="s">
        <v>274</v>
      </c>
      <c r="D8" s="183" t="s">
        <v>189</v>
      </c>
    </row>
    <row r="9" spans="1:4" x14ac:dyDescent="0.3">
      <c r="A9" s="183">
        <v>6</v>
      </c>
      <c r="B9" s="183" t="s">
        <v>164</v>
      </c>
      <c r="C9" s="183" t="s">
        <v>274</v>
      </c>
      <c r="D9" s="183" t="s">
        <v>190</v>
      </c>
    </row>
    <row r="10" spans="1:4" x14ac:dyDescent="0.3">
      <c r="A10" s="183">
        <v>7</v>
      </c>
      <c r="B10" s="183" t="s">
        <v>165</v>
      </c>
      <c r="C10" s="183" t="s">
        <v>274</v>
      </c>
      <c r="D10" s="183" t="s">
        <v>191</v>
      </c>
    </row>
    <row r="11" spans="1:4" x14ac:dyDescent="0.3">
      <c r="A11" s="183">
        <v>8</v>
      </c>
      <c r="B11" s="183" t="s">
        <v>166</v>
      </c>
      <c r="C11" s="183" t="s">
        <v>274</v>
      </c>
      <c r="D11" s="258" t="s">
        <v>192</v>
      </c>
    </row>
    <row r="12" spans="1:4" x14ac:dyDescent="0.3">
      <c r="A12" s="183">
        <v>9</v>
      </c>
      <c r="B12" s="183" t="s">
        <v>167</v>
      </c>
      <c r="C12" s="183" t="s">
        <v>275</v>
      </c>
      <c r="D12" s="258" t="s">
        <v>195</v>
      </c>
    </row>
    <row r="13" spans="1:4" x14ac:dyDescent="0.3">
      <c r="A13" s="183">
        <v>10</v>
      </c>
      <c r="B13" s="183" t="s">
        <v>168</v>
      </c>
      <c r="C13" s="183" t="s">
        <v>275</v>
      </c>
      <c r="D13" s="258" t="s">
        <v>196</v>
      </c>
    </row>
    <row r="14" spans="1:4" x14ac:dyDescent="0.3">
      <c r="A14" s="183">
        <v>11</v>
      </c>
      <c r="B14" s="183" t="s">
        <v>169</v>
      </c>
      <c r="C14" s="183" t="s">
        <v>275</v>
      </c>
      <c r="D14" s="183" t="s">
        <v>197</v>
      </c>
    </row>
    <row r="15" spans="1:4" x14ac:dyDescent="0.3">
      <c r="A15" s="183">
        <v>12</v>
      </c>
      <c r="B15" s="183" t="s">
        <v>170</v>
      </c>
      <c r="C15" s="183" t="s">
        <v>275</v>
      </c>
      <c r="D15" s="183" t="s">
        <v>198</v>
      </c>
    </row>
    <row r="16" spans="1:4" x14ac:dyDescent="0.3">
      <c r="A16" s="183">
        <v>13</v>
      </c>
      <c r="B16" s="183" t="s">
        <v>171</v>
      </c>
      <c r="C16" s="183" t="s">
        <v>275</v>
      </c>
      <c r="D16" s="183" t="s">
        <v>199</v>
      </c>
    </row>
    <row r="17" spans="1:4" x14ac:dyDescent="0.3">
      <c r="A17" s="183">
        <v>14</v>
      </c>
      <c r="B17" s="183" t="s">
        <v>172</v>
      </c>
      <c r="C17" s="183" t="s">
        <v>275</v>
      </c>
      <c r="D17" s="183" t="s">
        <v>200</v>
      </c>
    </row>
    <row r="18" spans="1:4" x14ac:dyDescent="0.3">
      <c r="A18" s="183">
        <v>15</v>
      </c>
      <c r="B18" s="183" t="s">
        <v>173</v>
      </c>
      <c r="C18" s="183" t="s">
        <v>275</v>
      </c>
      <c r="D18" s="183" t="s">
        <v>201</v>
      </c>
    </row>
    <row r="19" spans="1:4" x14ac:dyDescent="0.3">
      <c r="A19" s="183">
        <v>16</v>
      </c>
      <c r="B19" s="183" t="s">
        <v>174</v>
      </c>
      <c r="C19" s="183" t="s">
        <v>275</v>
      </c>
      <c r="D19" s="183" t="s">
        <v>202</v>
      </c>
    </row>
    <row r="20" spans="1:4" x14ac:dyDescent="0.3">
      <c r="A20" s="52"/>
      <c r="B20" s="183"/>
      <c r="C20" s="52"/>
      <c r="D20" s="52"/>
    </row>
  </sheetData>
  <mergeCells count="1">
    <mergeCell ref="A1:D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C76"/>
  <sheetViews>
    <sheetView view="pageBreakPreview" zoomScale="80" zoomScaleSheetLayoutView="80" workbookViewId="0">
      <pane xSplit="3" ySplit="3" topLeftCell="N4" activePane="bottomRight" state="frozen"/>
      <selection pane="topRight" activeCell="D1" sqref="D1"/>
      <selection pane="bottomLeft" activeCell="A4" sqref="A4"/>
      <selection pane="bottomRight" activeCell="AE5" sqref="AE5"/>
    </sheetView>
  </sheetViews>
  <sheetFormatPr defaultRowHeight="14.4" x14ac:dyDescent="0.3"/>
  <cols>
    <col min="1" max="1" width="6.44140625" style="4" bestFit="1" customWidth="1"/>
    <col min="2" max="2" width="16.44140625" style="5" customWidth="1"/>
    <col min="3" max="3" width="18.88671875" customWidth="1"/>
    <col min="4" max="4" width="12.33203125" style="1" bestFit="1" customWidth="1"/>
    <col min="5" max="5" width="23.6640625" style="1" customWidth="1"/>
    <col min="6" max="6" width="16" style="1" customWidth="1"/>
    <col min="7" max="7" width="12.44140625" style="1" customWidth="1"/>
    <col min="8" max="8" width="7.5546875" style="1" customWidth="1"/>
    <col min="9" max="9" width="13.44140625" style="1" hidden="1" customWidth="1"/>
    <col min="10" max="10" width="10" style="1" hidden="1" customWidth="1"/>
    <col min="11" max="11" width="10" style="1" customWidth="1"/>
    <col min="12" max="12" width="37.44140625" style="1" customWidth="1"/>
    <col min="13" max="13" width="14.6640625" style="3" hidden="1" customWidth="1"/>
    <col min="14" max="14" width="15.5546875" customWidth="1"/>
    <col min="15" max="15" width="21.44140625" customWidth="1"/>
    <col min="16" max="16" width="16.88671875" customWidth="1"/>
    <col min="17" max="17" width="16" customWidth="1"/>
    <col min="18" max="18" width="17.5546875" customWidth="1"/>
    <col min="19" max="29" width="9.77734375" customWidth="1"/>
  </cols>
  <sheetData>
    <row r="1" spans="1:29" ht="31.2" x14ac:dyDescent="0.6">
      <c r="A1" s="186" t="s">
        <v>137</v>
      </c>
      <c r="B1" s="186"/>
      <c r="C1" s="186"/>
      <c r="D1" s="186"/>
      <c r="E1" s="186"/>
      <c r="F1" s="186"/>
      <c r="G1" s="186"/>
      <c r="H1" s="186"/>
      <c r="I1" s="186"/>
      <c r="J1" s="186"/>
      <c r="K1" s="186"/>
      <c r="L1" s="186"/>
      <c r="M1" s="186"/>
      <c r="N1" s="186"/>
      <c r="O1" s="186"/>
      <c r="P1" s="186"/>
      <c r="Q1" s="186"/>
      <c r="R1" s="186"/>
    </row>
    <row r="2" spans="1:29" ht="42" customHeight="1" x14ac:dyDescent="0.5">
      <c r="A2" s="6"/>
      <c r="B2" s="7"/>
      <c r="C2" s="8"/>
      <c r="D2" s="9"/>
      <c r="E2" s="9"/>
      <c r="F2" s="187" t="s">
        <v>35</v>
      </c>
      <c r="G2" s="187"/>
      <c r="H2" s="187"/>
      <c r="I2" s="10"/>
      <c r="J2" s="10"/>
      <c r="K2" s="10"/>
      <c r="L2" s="9"/>
      <c r="M2" s="11"/>
      <c r="N2" s="227" t="s">
        <v>138</v>
      </c>
      <c r="O2" s="228"/>
      <c r="P2" s="228"/>
      <c r="Q2" s="228"/>
      <c r="R2" s="229"/>
      <c r="S2" s="187"/>
      <c r="T2" s="187"/>
      <c r="U2" s="187"/>
      <c r="V2" s="187"/>
      <c r="W2" s="187"/>
      <c r="X2" s="187"/>
      <c r="Y2" s="187"/>
      <c r="Z2" s="187"/>
      <c r="AA2" s="187"/>
      <c r="AB2" s="187"/>
      <c r="AC2" s="187"/>
    </row>
    <row r="3" spans="1:29" s="2" customFormat="1" ht="65.25" customHeight="1" thickBot="1" x14ac:dyDescent="0.35">
      <c r="A3" s="36" t="s">
        <v>0</v>
      </c>
      <c r="B3" s="33" t="s">
        <v>2</v>
      </c>
      <c r="C3" s="33" t="s">
        <v>1</v>
      </c>
      <c r="D3" s="33" t="s">
        <v>22</v>
      </c>
      <c r="E3" s="33" t="s">
        <v>33</v>
      </c>
      <c r="F3" s="33" t="s">
        <v>4</v>
      </c>
      <c r="G3" s="33" t="s">
        <v>3</v>
      </c>
      <c r="H3" s="33" t="s">
        <v>5</v>
      </c>
      <c r="I3" s="33" t="s">
        <v>85</v>
      </c>
      <c r="J3" s="33" t="s">
        <v>74</v>
      </c>
      <c r="K3" s="33" t="s">
        <v>127</v>
      </c>
      <c r="L3" s="33" t="s">
        <v>21</v>
      </c>
      <c r="M3" s="142" t="s">
        <v>75</v>
      </c>
      <c r="N3" s="36" t="s">
        <v>116</v>
      </c>
      <c r="O3" s="36" t="s">
        <v>271</v>
      </c>
      <c r="P3" s="36" t="s">
        <v>123</v>
      </c>
      <c r="Q3" s="36" t="s">
        <v>124</v>
      </c>
      <c r="R3" s="36" t="s">
        <v>125</v>
      </c>
      <c r="S3" s="187" t="s">
        <v>139</v>
      </c>
      <c r="T3" s="187"/>
      <c r="U3" s="187"/>
      <c r="V3" s="187"/>
      <c r="W3" s="187"/>
      <c r="X3" s="187"/>
      <c r="Y3" s="187"/>
      <c r="Z3" s="187"/>
      <c r="AA3" s="187"/>
      <c r="AB3" s="187"/>
      <c r="AC3" s="187"/>
    </row>
    <row r="4" spans="1:29" s="2" customFormat="1" ht="28.8" customHeight="1" x14ac:dyDescent="0.3">
      <c r="A4" s="188">
        <v>1</v>
      </c>
      <c r="B4" s="190" t="s">
        <v>110</v>
      </c>
      <c r="C4" s="190" t="s">
        <v>99</v>
      </c>
      <c r="D4" s="190" t="s">
        <v>24</v>
      </c>
      <c r="E4" s="60" t="s">
        <v>76</v>
      </c>
      <c r="F4" s="60">
        <v>170</v>
      </c>
      <c r="G4" s="60">
        <v>760</v>
      </c>
      <c r="H4" s="60">
        <v>2.5</v>
      </c>
      <c r="I4" s="60"/>
      <c r="J4" s="60"/>
      <c r="K4" s="60">
        <v>1</v>
      </c>
      <c r="L4" s="60"/>
      <c r="M4" s="145"/>
      <c r="N4" s="64">
        <f>+F4*G4*H4*0.00000785</f>
        <v>2.5355499999999997</v>
      </c>
      <c r="O4" s="65">
        <f>+R4/P4</f>
        <v>0.91144853533996228</v>
      </c>
      <c r="P4" s="64">
        <f>1220*2440*H4*0.00000785</f>
        <v>58.419699999999999</v>
      </c>
      <c r="Q4" s="64">
        <v>21</v>
      </c>
      <c r="R4" s="178">
        <f>+Q4*N4</f>
        <v>53.246549999999992</v>
      </c>
      <c r="S4" s="230" t="s">
        <v>140</v>
      </c>
      <c r="T4" s="230" t="s">
        <v>141</v>
      </c>
      <c r="U4" s="230" t="s">
        <v>142</v>
      </c>
      <c r="V4" s="230" t="s">
        <v>143</v>
      </c>
      <c r="W4" s="230" t="s">
        <v>145</v>
      </c>
      <c r="X4" s="230" t="s">
        <v>153</v>
      </c>
      <c r="Y4" s="230" t="s">
        <v>154</v>
      </c>
      <c r="Z4" s="230" t="s">
        <v>268</v>
      </c>
      <c r="AA4" s="230" t="s">
        <v>146</v>
      </c>
      <c r="AB4" s="230"/>
      <c r="AC4" s="230"/>
    </row>
    <row r="5" spans="1:29" s="2" customFormat="1" ht="28.8" customHeight="1" thickBot="1" x14ac:dyDescent="0.35">
      <c r="A5" s="189"/>
      <c r="B5" s="191"/>
      <c r="C5" s="191"/>
      <c r="D5" s="191"/>
      <c r="E5" s="69" t="s">
        <v>113</v>
      </c>
      <c r="F5" s="69"/>
      <c r="G5" s="69" t="s">
        <v>126</v>
      </c>
      <c r="H5" s="69">
        <v>3</v>
      </c>
      <c r="I5" s="69"/>
      <c r="J5" s="69"/>
      <c r="K5" s="69">
        <v>1</v>
      </c>
      <c r="L5" s="69"/>
      <c r="M5" s="147"/>
      <c r="N5" s="148"/>
      <c r="O5" s="148"/>
      <c r="P5" s="148"/>
      <c r="Q5" s="148"/>
      <c r="R5" s="179"/>
      <c r="S5" s="230"/>
      <c r="T5" s="230"/>
      <c r="U5" s="230"/>
      <c r="V5" s="230"/>
      <c r="W5" s="230"/>
      <c r="X5" s="230"/>
      <c r="Y5" s="230"/>
      <c r="Z5" s="230"/>
      <c r="AA5" s="230"/>
      <c r="AB5" s="230"/>
      <c r="AC5" s="230"/>
    </row>
    <row r="6" spans="1:29" s="2" customFormat="1" ht="24" customHeight="1" x14ac:dyDescent="0.3">
      <c r="A6" s="184">
        <v>2</v>
      </c>
      <c r="B6" s="185" t="s">
        <v>109</v>
      </c>
      <c r="C6" s="185" t="s">
        <v>40</v>
      </c>
      <c r="D6" s="185" t="s">
        <v>24</v>
      </c>
      <c r="E6" s="39" t="s">
        <v>76</v>
      </c>
      <c r="F6" s="35">
        <v>240</v>
      </c>
      <c r="G6" s="35">
        <v>1010</v>
      </c>
      <c r="H6" s="137">
        <v>2</v>
      </c>
      <c r="I6" s="35"/>
      <c r="J6" s="35"/>
      <c r="K6" s="35">
        <v>1</v>
      </c>
      <c r="L6" s="35"/>
      <c r="M6" s="150"/>
      <c r="N6" s="120">
        <f>+F6*G6*H6*0.00000785</f>
        <v>3.8056799999999997</v>
      </c>
      <c r="O6" s="121">
        <f>+R6/P6</f>
        <v>0.89572695511959144</v>
      </c>
      <c r="P6" s="120">
        <f>1220*2440*H6*0.00000785</f>
        <v>46.735759999999999</v>
      </c>
      <c r="Q6" s="120">
        <v>11</v>
      </c>
      <c r="R6" s="120">
        <f>+Q6*N6</f>
        <v>41.862479999999998</v>
      </c>
      <c r="S6" s="230" t="s">
        <v>140</v>
      </c>
      <c r="T6" s="230" t="s">
        <v>147</v>
      </c>
      <c r="U6" s="230" t="s">
        <v>148</v>
      </c>
      <c r="V6" s="230" t="s">
        <v>149</v>
      </c>
      <c r="W6" s="230" t="s">
        <v>150</v>
      </c>
      <c r="X6" s="230" t="s">
        <v>151</v>
      </c>
      <c r="Y6" s="230" t="s">
        <v>152</v>
      </c>
      <c r="Z6" s="230" t="s">
        <v>144</v>
      </c>
      <c r="AA6" s="230" t="s">
        <v>153</v>
      </c>
      <c r="AB6" s="230" t="s">
        <v>154</v>
      </c>
      <c r="AC6" s="230" t="s">
        <v>146</v>
      </c>
    </row>
    <row r="7" spans="1:29" s="2" customFormat="1" ht="24" customHeight="1" x14ac:dyDescent="0.3">
      <c r="A7" s="184"/>
      <c r="B7" s="185"/>
      <c r="C7" s="185"/>
      <c r="D7" s="185"/>
      <c r="E7" s="49" t="s">
        <v>106</v>
      </c>
      <c r="F7" s="43">
        <v>90</v>
      </c>
      <c r="G7" s="43">
        <v>90</v>
      </c>
      <c r="H7" s="29">
        <v>3</v>
      </c>
      <c r="I7" s="43"/>
      <c r="J7" s="43"/>
      <c r="K7" s="43">
        <v>2</v>
      </c>
      <c r="L7" s="43"/>
      <c r="M7" s="25"/>
      <c r="N7" s="50">
        <f>+F7*G7*H7*0.00000785</f>
        <v>0.19075499999999998</v>
      </c>
      <c r="O7" s="54">
        <f>+R7/P7</f>
        <v>0.95508599838753028</v>
      </c>
      <c r="P7" s="50">
        <f>1220*2440*H7*0.00000785</f>
        <v>70.103639999999999</v>
      </c>
      <c r="Q7" s="50">
        <v>351</v>
      </c>
      <c r="R7" s="50">
        <f>+Q7*N7</f>
        <v>66.955005</v>
      </c>
      <c r="S7" s="230"/>
      <c r="T7" s="230"/>
      <c r="U7" s="230"/>
      <c r="V7" s="230"/>
      <c r="W7" s="230"/>
      <c r="X7" s="230"/>
      <c r="Y7" s="230"/>
      <c r="Z7" s="230"/>
      <c r="AA7" s="230"/>
      <c r="AB7" s="230"/>
      <c r="AC7" s="230"/>
    </row>
    <row r="8" spans="1:29" s="2" customFormat="1" ht="24" customHeight="1" x14ac:dyDescent="0.3">
      <c r="A8" s="184"/>
      <c r="B8" s="185"/>
      <c r="C8" s="185"/>
      <c r="D8" s="185"/>
      <c r="E8" s="38" t="s">
        <v>102</v>
      </c>
      <c r="F8" s="33" t="s">
        <v>108</v>
      </c>
      <c r="G8" s="33" t="s">
        <v>107</v>
      </c>
      <c r="H8" s="141">
        <v>3</v>
      </c>
      <c r="I8" s="33"/>
      <c r="J8" s="33"/>
      <c r="K8" s="33">
        <v>2</v>
      </c>
      <c r="L8" s="33"/>
      <c r="M8" s="142"/>
      <c r="N8" s="57"/>
      <c r="O8" s="58"/>
      <c r="P8" s="57"/>
      <c r="Q8" s="57"/>
      <c r="R8" s="57"/>
      <c r="S8" s="230"/>
      <c r="T8" s="230"/>
      <c r="U8" s="230"/>
      <c r="V8" s="230"/>
      <c r="W8" s="230"/>
      <c r="X8" s="230"/>
      <c r="Y8" s="230"/>
      <c r="Z8" s="230"/>
      <c r="AA8" s="230"/>
      <c r="AB8" s="230"/>
      <c r="AC8" s="230"/>
    </row>
    <row r="9" spans="1:29" s="2" customFormat="1" ht="24" customHeight="1" thickBot="1" x14ac:dyDescent="0.35">
      <c r="A9" s="184"/>
      <c r="B9" s="185"/>
      <c r="C9" s="185"/>
      <c r="D9" s="185"/>
      <c r="E9" s="38" t="s">
        <v>155</v>
      </c>
      <c r="F9" s="33"/>
      <c r="G9" s="33"/>
      <c r="H9" s="141"/>
      <c r="I9" s="33"/>
      <c r="J9" s="33"/>
      <c r="K9" s="33"/>
      <c r="L9" s="33"/>
      <c r="M9" s="142"/>
      <c r="N9" s="143"/>
      <c r="O9" s="143"/>
      <c r="P9" s="143"/>
      <c r="Q9" s="143"/>
      <c r="R9" s="143"/>
      <c r="S9" s="230"/>
      <c r="T9" s="230"/>
      <c r="U9" s="230"/>
      <c r="V9" s="230"/>
      <c r="W9" s="230"/>
      <c r="X9" s="230"/>
      <c r="Y9" s="230"/>
      <c r="Z9" s="230"/>
      <c r="AA9" s="230"/>
      <c r="AB9" s="230"/>
      <c r="AC9" s="230"/>
    </row>
    <row r="10" spans="1:29" s="2" customFormat="1" ht="24" customHeight="1" x14ac:dyDescent="0.3">
      <c r="A10" s="188">
        <v>3</v>
      </c>
      <c r="B10" s="190" t="s">
        <v>111</v>
      </c>
      <c r="C10" s="190" t="s">
        <v>100</v>
      </c>
      <c r="D10" s="190" t="s">
        <v>24</v>
      </c>
      <c r="E10" s="59" t="s">
        <v>101</v>
      </c>
      <c r="F10" s="60">
        <v>29</v>
      </c>
      <c r="G10" s="60">
        <v>650</v>
      </c>
      <c r="H10" s="60">
        <v>1.2</v>
      </c>
      <c r="I10" s="60"/>
      <c r="J10" s="60"/>
      <c r="K10" s="60">
        <v>1</v>
      </c>
      <c r="L10" s="60"/>
      <c r="M10" s="145"/>
      <c r="N10" s="64">
        <f>+F10*G10*H10*0.00000785</f>
        <v>0.17756699999999997</v>
      </c>
      <c r="O10" s="65">
        <f>+R10/P10</f>
        <v>0.89918704649287828</v>
      </c>
      <c r="P10" s="64">
        <f>1220*2440*H10*0.00000785</f>
        <v>28.041455999999997</v>
      </c>
      <c r="Q10" s="64">
        <v>142</v>
      </c>
      <c r="R10" s="178">
        <f>+Q10*N10</f>
        <v>25.214513999999998</v>
      </c>
      <c r="S10" s="230" t="s">
        <v>255</v>
      </c>
      <c r="T10" s="230" t="s">
        <v>256</v>
      </c>
      <c r="U10" s="230" t="s">
        <v>258</v>
      </c>
      <c r="V10" s="230" t="s">
        <v>259</v>
      </c>
      <c r="W10" s="230" t="s">
        <v>152</v>
      </c>
      <c r="X10" s="230" t="s">
        <v>144</v>
      </c>
      <c r="Y10" s="230" t="s">
        <v>153</v>
      </c>
      <c r="Z10" s="230" t="s">
        <v>257</v>
      </c>
      <c r="AA10" s="230" t="s">
        <v>146</v>
      </c>
      <c r="AB10" s="230"/>
      <c r="AC10" s="230"/>
    </row>
    <row r="11" spans="1:29" s="2" customFormat="1" ht="24" customHeight="1" x14ac:dyDescent="0.3">
      <c r="A11" s="200"/>
      <c r="B11" s="185"/>
      <c r="C11" s="185"/>
      <c r="D11" s="185"/>
      <c r="E11" s="15" t="s">
        <v>102</v>
      </c>
      <c r="F11" s="43">
        <v>32</v>
      </c>
      <c r="G11" s="43">
        <v>600</v>
      </c>
      <c r="H11" s="43"/>
      <c r="I11" s="43"/>
      <c r="J11" s="43"/>
      <c r="K11" s="43">
        <v>1</v>
      </c>
      <c r="L11" s="43"/>
      <c r="M11" s="25"/>
      <c r="N11" s="51"/>
      <c r="O11" s="51"/>
      <c r="P11" s="51"/>
      <c r="Q11" s="51"/>
      <c r="R11" s="245"/>
      <c r="S11" s="230"/>
      <c r="T11" s="230"/>
      <c r="U11" s="230"/>
      <c r="V11" s="230"/>
      <c r="W11" s="230"/>
      <c r="X11" s="230"/>
      <c r="Y11" s="230"/>
      <c r="Z11" s="230"/>
      <c r="AA11" s="230"/>
      <c r="AB11" s="230"/>
      <c r="AC11" s="230"/>
    </row>
    <row r="12" spans="1:29" s="2" customFormat="1" ht="24" customHeight="1" thickBot="1" x14ac:dyDescent="0.35">
      <c r="A12" s="189"/>
      <c r="B12" s="191"/>
      <c r="C12" s="191"/>
      <c r="D12" s="191"/>
      <c r="E12" s="68" t="s">
        <v>103</v>
      </c>
      <c r="F12" s="69"/>
      <c r="G12" s="69"/>
      <c r="H12" s="69"/>
      <c r="I12" s="69"/>
      <c r="J12" s="69"/>
      <c r="K12" s="69">
        <v>1</v>
      </c>
      <c r="L12" s="69"/>
      <c r="M12" s="147"/>
      <c r="N12" s="148"/>
      <c r="O12" s="148"/>
      <c r="P12" s="148"/>
      <c r="Q12" s="148"/>
      <c r="R12" s="179"/>
      <c r="S12" s="230"/>
      <c r="T12" s="230"/>
      <c r="U12" s="230"/>
      <c r="V12" s="230"/>
      <c r="W12" s="230"/>
      <c r="X12" s="230"/>
      <c r="Y12" s="230"/>
      <c r="Z12" s="230"/>
      <c r="AA12" s="230"/>
      <c r="AB12" s="230"/>
      <c r="AC12" s="230"/>
    </row>
    <row r="13" spans="1:29" ht="24" customHeight="1" x14ac:dyDescent="0.3">
      <c r="A13" s="192">
        <v>4</v>
      </c>
      <c r="B13" s="195" t="s">
        <v>47</v>
      </c>
      <c r="C13" s="195" t="s">
        <v>6</v>
      </c>
      <c r="D13" s="190" t="s">
        <v>23</v>
      </c>
      <c r="E13" s="46" t="s">
        <v>76</v>
      </c>
      <c r="F13" s="34"/>
      <c r="G13" s="34"/>
      <c r="H13" s="34">
        <v>6</v>
      </c>
      <c r="I13" s="34"/>
      <c r="J13" s="34"/>
      <c r="K13" s="34">
        <v>1</v>
      </c>
      <c r="L13" s="34"/>
      <c r="M13" s="40" t="s">
        <v>44</v>
      </c>
      <c r="N13" s="144"/>
      <c r="O13" s="144"/>
      <c r="P13" s="144"/>
      <c r="Q13" s="144"/>
      <c r="R13" s="156"/>
      <c r="S13" s="230" t="s">
        <v>260</v>
      </c>
      <c r="T13" s="230" t="s">
        <v>261</v>
      </c>
      <c r="U13" s="230" t="s">
        <v>262</v>
      </c>
      <c r="V13" s="230" t="s">
        <v>263</v>
      </c>
      <c r="W13" s="230" t="s">
        <v>264</v>
      </c>
      <c r="X13" s="230" t="s">
        <v>265</v>
      </c>
      <c r="Y13" s="230" t="s">
        <v>266</v>
      </c>
      <c r="Z13" s="230" t="s">
        <v>152</v>
      </c>
      <c r="AA13" s="230" t="s">
        <v>144</v>
      </c>
      <c r="AB13" s="230" t="s">
        <v>267</v>
      </c>
      <c r="AC13" s="230"/>
    </row>
    <row r="14" spans="1:29" ht="24" customHeight="1" x14ac:dyDescent="0.3">
      <c r="A14" s="193"/>
      <c r="B14" s="196"/>
      <c r="C14" s="196"/>
      <c r="D14" s="185"/>
      <c r="E14" s="46" t="s">
        <v>128</v>
      </c>
      <c r="F14" s="34"/>
      <c r="G14" s="34"/>
      <c r="H14" s="34">
        <v>4.5</v>
      </c>
      <c r="I14" s="34"/>
      <c r="J14" s="34"/>
      <c r="K14" s="34">
        <v>1</v>
      </c>
      <c r="L14" s="34"/>
      <c r="M14" s="40"/>
      <c r="N14" s="144"/>
      <c r="O14" s="144"/>
      <c r="P14" s="144"/>
      <c r="Q14" s="144"/>
      <c r="R14" s="156"/>
      <c r="S14" s="230"/>
      <c r="T14" s="230"/>
      <c r="U14" s="230"/>
      <c r="V14" s="230"/>
      <c r="W14" s="230"/>
      <c r="X14" s="230"/>
      <c r="Y14" s="230"/>
      <c r="Z14" s="230"/>
      <c r="AA14" s="230"/>
      <c r="AB14" s="230"/>
      <c r="AC14" s="230"/>
    </row>
    <row r="15" spans="1:29" ht="24" customHeight="1" x14ac:dyDescent="0.3">
      <c r="A15" s="193"/>
      <c r="B15" s="196"/>
      <c r="C15" s="196"/>
      <c r="D15" s="185"/>
      <c r="E15" s="46" t="s">
        <v>129</v>
      </c>
      <c r="F15" s="34"/>
      <c r="G15" s="34"/>
      <c r="H15" s="34">
        <v>4.5</v>
      </c>
      <c r="I15" s="34"/>
      <c r="J15" s="34"/>
      <c r="K15" s="34">
        <v>1</v>
      </c>
      <c r="L15" s="34"/>
      <c r="M15" s="40"/>
      <c r="N15" s="144"/>
      <c r="O15" s="144"/>
      <c r="P15" s="144"/>
      <c r="Q15" s="144"/>
      <c r="R15" s="156"/>
      <c r="S15" s="230"/>
      <c r="T15" s="230"/>
      <c r="U15" s="230"/>
      <c r="V15" s="230"/>
      <c r="W15" s="230"/>
      <c r="X15" s="230"/>
      <c r="Y15" s="230"/>
      <c r="Z15" s="230"/>
      <c r="AA15" s="230"/>
      <c r="AB15" s="230"/>
      <c r="AC15" s="230"/>
    </row>
    <row r="16" spans="1:29" ht="24" customHeight="1" x14ac:dyDescent="0.3">
      <c r="A16" s="193"/>
      <c r="B16" s="196"/>
      <c r="C16" s="196"/>
      <c r="D16" s="185"/>
      <c r="E16" s="46" t="s">
        <v>101</v>
      </c>
      <c r="F16" s="34"/>
      <c r="G16" s="34"/>
      <c r="H16" s="34">
        <v>3</v>
      </c>
      <c r="I16" s="34"/>
      <c r="J16" s="34"/>
      <c r="K16" s="34">
        <v>1</v>
      </c>
      <c r="L16" s="34"/>
      <c r="M16" s="40"/>
      <c r="N16" s="144"/>
      <c r="O16" s="144"/>
      <c r="P16" s="144"/>
      <c r="Q16" s="144"/>
      <c r="R16" s="156"/>
      <c r="S16" s="230"/>
      <c r="T16" s="230"/>
      <c r="U16" s="230"/>
      <c r="V16" s="230"/>
      <c r="W16" s="230"/>
      <c r="X16" s="230"/>
      <c r="Y16" s="230"/>
      <c r="Z16" s="230"/>
      <c r="AA16" s="230"/>
      <c r="AB16" s="230"/>
      <c r="AC16" s="230"/>
    </row>
    <row r="17" spans="1:29" ht="24" customHeight="1" thickBot="1" x14ac:dyDescent="0.35">
      <c r="A17" s="194"/>
      <c r="B17" s="197"/>
      <c r="C17" s="197"/>
      <c r="D17" s="191"/>
      <c r="E17" s="46" t="s">
        <v>130</v>
      </c>
      <c r="F17" s="34"/>
      <c r="G17" s="34"/>
      <c r="H17" s="34">
        <v>3</v>
      </c>
      <c r="I17" s="34"/>
      <c r="J17" s="34"/>
      <c r="K17" s="34">
        <v>1</v>
      </c>
      <c r="L17" s="34"/>
      <c r="M17" s="40"/>
      <c r="N17" s="144"/>
      <c r="O17" s="144"/>
      <c r="P17" s="144"/>
      <c r="Q17" s="144"/>
      <c r="R17" s="156"/>
      <c r="S17" s="230"/>
      <c r="T17" s="230"/>
      <c r="U17" s="230"/>
      <c r="V17" s="230"/>
      <c r="W17" s="230"/>
      <c r="X17" s="230"/>
      <c r="Y17" s="230"/>
      <c r="Z17" s="230"/>
      <c r="AA17" s="230"/>
      <c r="AB17" s="230"/>
      <c r="AC17" s="230"/>
    </row>
    <row r="18" spans="1:29" ht="40.200000000000003" customHeight="1" x14ac:dyDescent="0.3">
      <c r="A18" s="188">
        <v>5</v>
      </c>
      <c r="B18" s="198" t="s">
        <v>115</v>
      </c>
      <c r="C18" s="198" t="s">
        <v>104</v>
      </c>
      <c r="D18" s="198" t="s">
        <v>23</v>
      </c>
      <c r="E18" s="59" t="s">
        <v>76</v>
      </c>
      <c r="F18" s="60">
        <v>160</v>
      </c>
      <c r="G18" s="60">
        <v>690</v>
      </c>
      <c r="H18" s="139">
        <v>2.5</v>
      </c>
      <c r="I18" s="60"/>
      <c r="J18" s="60"/>
      <c r="K18" s="60">
        <v>1</v>
      </c>
      <c r="L18" s="60"/>
      <c r="M18" s="117"/>
      <c r="N18" s="64">
        <f>+F18*G18*H18*0.00000785</f>
        <v>2.1665999999999999</v>
      </c>
      <c r="O18" s="65">
        <f>+R18/P18</f>
        <v>0.89008331093791992</v>
      </c>
      <c r="P18" s="64">
        <f>1220*2440*H18*0.00000785</f>
        <v>58.419699999999999</v>
      </c>
      <c r="Q18" s="64">
        <v>24</v>
      </c>
      <c r="R18" s="66">
        <f>+Q18*N18</f>
        <v>51.998399999999997</v>
      </c>
      <c r="S18" s="230" t="s">
        <v>140</v>
      </c>
      <c r="T18" s="230" t="s">
        <v>141</v>
      </c>
      <c r="U18" s="230" t="s">
        <v>142</v>
      </c>
      <c r="V18" s="230" t="s">
        <v>143</v>
      </c>
      <c r="W18" s="230" t="s">
        <v>145</v>
      </c>
      <c r="X18" s="230" t="s">
        <v>153</v>
      </c>
      <c r="Y18" s="230" t="s">
        <v>154</v>
      </c>
      <c r="Z18" s="230" t="s">
        <v>268</v>
      </c>
      <c r="AA18" s="230" t="s">
        <v>146</v>
      </c>
      <c r="AB18" s="230"/>
      <c r="AC18" s="230"/>
    </row>
    <row r="19" spans="1:29" ht="40.200000000000003" customHeight="1" thickBot="1" x14ac:dyDescent="0.35">
      <c r="A19" s="189"/>
      <c r="B19" s="199"/>
      <c r="C19" s="199"/>
      <c r="D19" s="199"/>
      <c r="E19" s="68" t="s">
        <v>102</v>
      </c>
      <c r="F19" s="69"/>
      <c r="G19" s="69" t="s">
        <v>114</v>
      </c>
      <c r="H19" s="140">
        <v>3</v>
      </c>
      <c r="I19" s="69"/>
      <c r="J19" s="69"/>
      <c r="K19" s="69">
        <v>2</v>
      </c>
      <c r="L19" s="69"/>
      <c r="M19" s="106"/>
      <c r="N19" s="107"/>
      <c r="O19" s="107"/>
      <c r="P19" s="107"/>
      <c r="Q19" s="107"/>
      <c r="R19" s="108"/>
      <c r="S19" s="230"/>
      <c r="T19" s="230"/>
      <c r="U19" s="230"/>
      <c r="V19" s="230"/>
      <c r="W19" s="230"/>
      <c r="X19" s="230"/>
      <c r="Y19" s="230"/>
      <c r="Z19" s="230"/>
      <c r="AA19" s="230"/>
      <c r="AB19" s="230"/>
      <c r="AC19" s="230"/>
    </row>
    <row r="20" spans="1:29" ht="24" customHeight="1" x14ac:dyDescent="0.3">
      <c r="A20" s="184">
        <v>6</v>
      </c>
      <c r="B20" s="184" t="s">
        <v>105</v>
      </c>
      <c r="C20" s="203" t="s">
        <v>112</v>
      </c>
      <c r="D20" s="184" t="s">
        <v>23</v>
      </c>
      <c r="E20" s="47" t="s">
        <v>101</v>
      </c>
      <c r="F20" s="35">
        <v>29</v>
      </c>
      <c r="G20" s="35">
        <v>605</v>
      </c>
      <c r="H20" s="137">
        <v>1.2</v>
      </c>
      <c r="I20" s="35"/>
      <c r="J20" s="35"/>
      <c r="K20" s="35">
        <v>1</v>
      </c>
      <c r="L20" s="35"/>
      <c r="M20" s="138"/>
      <c r="N20" s="120">
        <f>+F20*G20*H20*0.00000785</f>
        <v>0.16527389999999997</v>
      </c>
      <c r="O20" s="121">
        <f>+R20/P20</f>
        <v>0.99017737167428099</v>
      </c>
      <c r="P20" s="120">
        <f>1220*2440*H20*0.00000785</f>
        <v>28.041455999999997</v>
      </c>
      <c r="Q20" s="120">
        <v>168</v>
      </c>
      <c r="R20" s="120">
        <f>+Q20*N20</f>
        <v>27.766015199999995</v>
      </c>
      <c r="S20" s="230" t="s">
        <v>255</v>
      </c>
      <c r="T20" s="230" t="s">
        <v>256</v>
      </c>
      <c r="U20" s="230" t="s">
        <v>258</v>
      </c>
      <c r="V20" s="230" t="s">
        <v>259</v>
      </c>
      <c r="W20" s="230" t="s">
        <v>152</v>
      </c>
      <c r="X20" s="230" t="s">
        <v>144</v>
      </c>
      <c r="Y20" s="230" t="s">
        <v>153</v>
      </c>
      <c r="Z20" s="230" t="s">
        <v>257</v>
      </c>
      <c r="AA20" s="230" t="s">
        <v>146</v>
      </c>
      <c r="AB20" s="230"/>
      <c r="AC20" s="230"/>
    </row>
    <row r="21" spans="1:29" ht="24" customHeight="1" x14ac:dyDescent="0.3">
      <c r="A21" s="184"/>
      <c r="B21" s="184"/>
      <c r="C21" s="203"/>
      <c r="D21" s="184"/>
      <c r="E21" s="15" t="s">
        <v>102</v>
      </c>
      <c r="F21" s="43">
        <v>32</v>
      </c>
      <c r="G21" s="43">
        <v>570</v>
      </c>
      <c r="H21" s="43"/>
      <c r="I21" s="43"/>
      <c r="J21" s="43"/>
      <c r="K21" s="43">
        <v>1</v>
      </c>
      <c r="L21" s="43"/>
      <c r="M21" s="44"/>
      <c r="N21" s="50"/>
      <c r="O21" s="54"/>
      <c r="P21" s="50"/>
      <c r="Q21" s="50"/>
      <c r="R21" s="50"/>
      <c r="S21" s="230"/>
      <c r="T21" s="230"/>
      <c r="U21" s="230"/>
      <c r="V21" s="230"/>
      <c r="W21" s="230"/>
      <c r="X21" s="230"/>
      <c r="Y21" s="230"/>
      <c r="Z21" s="230"/>
      <c r="AA21" s="230"/>
      <c r="AB21" s="230"/>
      <c r="AC21" s="230"/>
    </row>
    <row r="22" spans="1:29" ht="24" customHeight="1" thickBot="1" x14ac:dyDescent="0.35">
      <c r="A22" s="184"/>
      <c r="B22" s="184"/>
      <c r="C22" s="203"/>
      <c r="D22" s="184"/>
      <c r="E22" s="45" t="s">
        <v>103</v>
      </c>
      <c r="F22" s="33"/>
      <c r="G22" s="33">
        <v>65</v>
      </c>
      <c r="H22" s="33"/>
      <c r="I22" s="33"/>
      <c r="J22" s="33"/>
      <c r="K22" s="33">
        <v>1</v>
      </c>
      <c r="L22" s="33"/>
      <c r="M22" s="28"/>
      <c r="N22" s="98"/>
      <c r="O22" s="98"/>
      <c r="P22" s="98"/>
      <c r="Q22" s="98"/>
      <c r="R22" s="98"/>
      <c r="S22" s="230"/>
      <c r="T22" s="230"/>
      <c r="U22" s="230"/>
      <c r="V22" s="230"/>
      <c r="W22" s="230"/>
      <c r="X22" s="230"/>
      <c r="Y22" s="230"/>
      <c r="Z22" s="230"/>
      <c r="AA22" s="230"/>
      <c r="AB22" s="230"/>
      <c r="AC22" s="230"/>
    </row>
    <row r="23" spans="1:29" ht="76.5" customHeight="1" thickBot="1" x14ac:dyDescent="0.35">
      <c r="A23" s="81">
        <v>7</v>
      </c>
      <c r="B23" s="109" t="s">
        <v>48</v>
      </c>
      <c r="C23" s="83" t="s">
        <v>7</v>
      </c>
      <c r="D23" s="82" t="s">
        <v>24</v>
      </c>
      <c r="E23" s="83"/>
      <c r="F23" s="82">
        <v>400</v>
      </c>
      <c r="G23" s="82">
        <v>660</v>
      </c>
      <c r="H23" s="115">
        <v>3</v>
      </c>
      <c r="I23" s="116">
        <f t="shared" ref="I23:I31" si="0">+H23*G23*F23*0.00000785</f>
        <v>6.2171999999999992</v>
      </c>
      <c r="J23" s="82">
        <v>1</v>
      </c>
      <c r="K23" s="82">
        <v>1</v>
      </c>
      <c r="L23" s="82"/>
      <c r="M23" s="86" t="s">
        <v>44</v>
      </c>
      <c r="N23" s="87">
        <f t="shared" ref="N23:N27" si="1">+F23*G23*H23*0.00000785</f>
        <v>6.2171999999999992</v>
      </c>
      <c r="O23" s="88">
        <f t="shared" ref="O23:O27" si="2">+R23/P23</f>
        <v>0.88685837140553603</v>
      </c>
      <c r="P23" s="87">
        <f t="shared" ref="P23:P27" si="3">1220*2440*H23*0.00000785</f>
        <v>70.103639999999999</v>
      </c>
      <c r="Q23" s="87">
        <v>10</v>
      </c>
      <c r="R23" s="247">
        <f t="shared" ref="R23:R27" si="4">+Q23*N23</f>
        <v>62.17199999999999</v>
      </c>
      <c r="S23" s="180"/>
      <c r="T23" s="180"/>
      <c r="U23" s="180"/>
      <c r="V23" s="180"/>
      <c r="W23" s="180"/>
      <c r="X23" s="180"/>
      <c r="Y23" s="180"/>
      <c r="Z23" s="180"/>
      <c r="AA23" s="180"/>
      <c r="AB23" s="180"/>
      <c r="AC23" s="180"/>
    </row>
    <row r="24" spans="1:29" ht="62.25" customHeight="1" thickBot="1" x14ac:dyDescent="0.35">
      <c r="A24" s="37">
        <v>8</v>
      </c>
      <c r="B24" s="42" t="s">
        <v>49</v>
      </c>
      <c r="C24" s="46" t="s">
        <v>8</v>
      </c>
      <c r="D24" s="34" t="s">
        <v>24</v>
      </c>
      <c r="E24" s="46"/>
      <c r="F24" s="34">
        <v>275</v>
      </c>
      <c r="G24" s="34">
        <v>580</v>
      </c>
      <c r="H24" s="128">
        <v>3</v>
      </c>
      <c r="I24" s="129">
        <f t="shared" si="0"/>
        <v>3.7562249999999997</v>
      </c>
      <c r="J24" s="34">
        <v>1</v>
      </c>
      <c r="K24" s="34">
        <v>1</v>
      </c>
      <c r="L24" s="34"/>
      <c r="M24" s="40" t="s">
        <v>44</v>
      </c>
      <c r="N24" s="130">
        <f t="shared" si="1"/>
        <v>3.7562249999999997</v>
      </c>
      <c r="O24" s="131">
        <f t="shared" si="2"/>
        <v>0.85729642569201825</v>
      </c>
      <c r="P24" s="130">
        <f t="shared" si="3"/>
        <v>70.103639999999999</v>
      </c>
      <c r="Q24" s="130">
        <v>16</v>
      </c>
      <c r="R24" s="248">
        <f t="shared" si="4"/>
        <v>60.099599999999995</v>
      </c>
      <c r="S24" s="180"/>
      <c r="T24" s="180"/>
      <c r="U24" s="180"/>
      <c r="V24" s="180"/>
      <c r="W24" s="180"/>
      <c r="X24" s="180"/>
      <c r="Y24" s="180"/>
      <c r="Z24" s="180"/>
      <c r="AA24" s="180"/>
      <c r="AB24" s="180"/>
      <c r="AC24" s="180"/>
    </row>
    <row r="25" spans="1:29" ht="52.5" customHeight="1" x14ac:dyDescent="0.3">
      <c r="A25" s="188">
        <v>9</v>
      </c>
      <c r="B25" s="190" t="s">
        <v>50</v>
      </c>
      <c r="C25" s="204" t="s">
        <v>9</v>
      </c>
      <c r="D25" s="190" t="s">
        <v>24</v>
      </c>
      <c r="E25" s="59" t="s">
        <v>37</v>
      </c>
      <c r="F25" s="60">
        <v>104</v>
      </c>
      <c r="G25" s="60">
        <v>645</v>
      </c>
      <c r="H25" s="122">
        <v>3</v>
      </c>
      <c r="I25" s="134">
        <f>+H25*645*F25*0.00000785</f>
        <v>1.579734</v>
      </c>
      <c r="J25" s="190">
        <v>1</v>
      </c>
      <c r="K25" s="101">
        <v>1</v>
      </c>
      <c r="L25" s="190"/>
      <c r="M25" s="201" t="s">
        <v>44</v>
      </c>
      <c r="N25" s="64">
        <f t="shared" si="1"/>
        <v>1.579734</v>
      </c>
      <c r="O25" s="65">
        <f t="shared" si="2"/>
        <v>0.8563020693361999</v>
      </c>
      <c r="P25" s="64">
        <f t="shared" si="3"/>
        <v>70.103639999999999</v>
      </c>
      <c r="Q25" s="64">
        <v>38</v>
      </c>
      <c r="R25" s="178">
        <f t="shared" si="4"/>
        <v>60.029891999999997</v>
      </c>
      <c r="S25" s="234"/>
      <c r="T25" s="234"/>
      <c r="U25" s="234"/>
      <c r="V25" s="234"/>
      <c r="W25" s="234"/>
      <c r="X25" s="234"/>
      <c r="Y25" s="234"/>
      <c r="Z25" s="234"/>
      <c r="AA25" s="234"/>
      <c r="AB25" s="234"/>
      <c r="AC25" s="234"/>
    </row>
    <row r="26" spans="1:29" ht="27.6" customHeight="1" thickBot="1" x14ac:dyDescent="0.35">
      <c r="A26" s="189"/>
      <c r="B26" s="191"/>
      <c r="C26" s="205"/>
      <c r="D26" s="191"/>
      <c r="E26" s="68" t="s">
        <v>38</v>
      </c>
      <c r="F26" s="69">
        <v>68</v>
      </c>
      <c r="G26" s="69">
        <v>420</v>
      </c>
      <c r="H26" s="135">
        <v>3</v>
      </c>
      <c r="I26" s="136">
        <f t="shared" si="0"/>
        <v>0.67258799999999996</v>
      </c>
      <c r="J26" s="191"/>
      <c r="K26" s="151">
        <v>1</v>
      </c>
      <c r="L26" s="191"/>
      <c r="M26" s="202"/>
      <c r="N26" s="73">
        <f t="shared" si="1"/>
        <v>0.67258799999999996</v>
      </c>
      <c r="O26" s="74">
        <f t="shared" si="2"/>
        <v>0.9114485353399624</v>
      </c>
      <c r="P26" s="73">
        <f t="shared" si="3"/>
        <v>70.103639999999999</v>
      </c>
      <c r="Q26" s="73">
        <v>95</v>
      </c>
      <c r="R26" s="249">
        <f t="shared" si="4"/>
        <v>63.895859999999999</v>
      </c>
      <c r="S26" s="236"/>
      <c r="T26" s="236"/>
      <c r="U26" s="236"/>
      <c r="V26" s="236"/>
      <c r="W26" s="236"/>
      <c r="X26" s="236"/>
      <c r="Y26" s="236"/>
      <c r="Z26" s="236"/>
      <c r="AA26" s="236"/>
      <c r="AB26" s="236"/>
      <c r="AC26" s="236"/>
    </row>
    <row r="27" spans="1:29" ht="50.25" customHeight="1" thickBot="1" x14ac:dyDescent="0.35">
      <c r="A27" s="37">
        <v>10</v>
      </c>
      <c r="B27" s="42" t="s">
        <v>51</v>
      </c>
      <c r="C27" s="46" t="s">
        <v>10</v>
      </c>
      <c r="D27" s="34" t="s">
        <v>24</v>
      </c>
      <c r="E27" s="46"/>
      <c r="F27" s="34">
        <v>163</v>
      </c>
      <c r="G27" s="34">
        <v>645</v>
      </c>
      <c r="H27" s="128">
        <v>3</v>
      </c>
      <c r="I27" s="129">
        <f>+H27*645*F27*0.00000785</f>
        <v>2.4759292499999996</v>
      </c>
      <c r="J27" s="34">
        <v>1</v>
      </c>
      <c r="K27" s="34">
        <v>1</v>
      </c>
      <c r="L27" s="34"/>
      <c r="M27" s="40" t="s">
        <v>44</v>
      </c>
      <c r="N27" s="130">
        <f t="shared" si="1"/>
        <v>2.4759292499999996</v>
      </c>
      <c r="O27" s="131">
        <f t="shared" si="2"/>
        <v>0.84763504434291836</v>
      </c>
      <c r="P27" s="130">
        <f t="shared" si="3"/>
        <v>70.103639999999999</v>
      </c>
      <c r="Q27" s="130">
        <v>24</v>
      </c>
      <c r="R27" s="248">
        <f t="shared" si="4"/>
        <v>59.422301999999988</v>
      </c>
      <c r="S27" s="180"/>
      <c r="T27" s="180"/>
      <c r="U27" s="180"/>
      <c r="V27" s="180"/>
      <c r="W27" s="180"/>
      <c r="X27" s="180"/>
      <c r="Y27" s="180"/>
      <c r="Z27" s="180"/>
      <c r="AA27" s="180"/>
      <c r="AB27" s="180"/>
      <c r="AC27" s="180"/>
    </row>
    <row r="28" spans="1:29" ht="29.4" customHeight="1" x14ac:dyDescent="0.3">
      <c r="A28" s="188">
        <v>11</v>
      </c>
      <c r="B28" s="195" t="s">
        <v>11</v>
      </c>
      <c r="C28" s="195" t="s">
        <v>12</v>
      </c>
      <c r="D28" s="195" t="s">
        <v>24</v>
      </c>
      <c r="E28" s="157" t="s">
        <v>76</v>
      </c>
      <c r="F28" s="101">
        <v>270</v>
      </c>
      <c r="G28" s="101">
        <v>160</v>
      </c>
      <c r="H28" s="158">
        <v>4.5</v>
      </c>
      <c r="I28" s="159">
        <f t="shared" si="0"/>
        <v>1.5260399999999998</v>
      </c>
      <c r="J28" s="101">
        <v>1</v>
      </c>
      <c r="K28" s="101">
        <v>1</v>
      </c>
      <c r="L28" s="195"/>
      <c r="M28" s="102" t="s">
        <v>44</v>
      </c>
      <c r="N28" s="160">
        <f>+F28*G28*H28*0.00000785</f>
        <v>1.5260399999999998</v>
      </c>
      <c r="O28" s="161">
        <f>+R28/P28</f>
        <v>0.91427035743079821</v>
      </c>
      <c r="P28" s="160">
        <f>1220*2440*H28*0.00000785</f>
        <v>105.15545999999999</v>
      </c>
      <c r="Q28" s="160">
        <v>63</v>
      </c>
      <c r="R28" s="250">
        <f>+Q28*N28</f>
        <v>96.140519999999995</v>
      </c>
      <c r="S28" s="234"/>
      <c r="T28" s="234"/>
      <c r="U28" s="234"/>
      <c r="V28" s="234"/>
      <c r="W28" s="234"/>
      <c r="X28" s="234"/>
      <c r="Y28" s="234"/>
      <c r="Z28" s="234"/>
      <c r="AA28" s="234"/>
      <c r="AB28" s="234"/>
      <c r="AC28" s="234"/>
    </row>
    <row r="29" spans="1:29" ht="29.4" customHeight="1" thickBot="1" x14ac:dyDescent="0.35">
      <c r="A29" s="189"/>
      <c r="B29" s="197"/>
      <c r="C29" s="197"/>
      <c r="D29" s="197"/>
      <c r="E29" s="68" t="s">
        <v>131</v>
      </c>
      <c r="F29" s="69"/>
      <c r="G29" s="69"/>
      <c r="H29" s="163"/>
      <c r="I29" s="72"/>
      <c r="J29" s="69"/>
      <c r="K29" s="69">
        <v>2</v>
      </c>
      <c r="L29" s="197"/>
      <c r="M29" s="69"/>
      <c r="N29" s="73"/>
      <c r="O29" s="74"/>
      <c r="P29" s="73"/>
      <c r="Q29" s="73"/>
      <c r="R29" s="249"/>
      <c r="S29" s="236"/>
      <c r="T29" s="236"/>
      <c r="U29" s="236"/>
      <c r="V29" s="236"/>
      <c r="W29" s="236"/>
      <c r="X29" s="236"/>
      <c r="Y29" s="236"/>
      <c r="Z29" s="236"/>
      <c r="AA29" s="236"/>
      <c r="AB29" s="236"/>
      <c r="AC29" s="236"/>
    </row>
    <row r="30" spans="1:29" ht="24" customHeight="1" x14ac:dyDescent="0.3">
      <c r="A30" s="184">
        <v>12</v>
      </c>
      <c r="B30" s="196" t="s">
        <v>87</v>
      </c>
      <c r="C30" s="196" t="s">
        <v>13</v>
      </c>
      <c r="D30" s="185" t="s">
        <v>26</v>
      </c>
      <c r="E30" s="47" t="s">
        <v>76</v>
      </c>
      <c r="F30" s="35">
        <v>305</v>
      </c>
      <c r="G30" s="35">
        <v>660</v>
      </c>
      <c r="H30" s="132">
        <v>4</v>
      </c>
      <c r="I30" s="133">
        <f t="shared" si="0"/>
        <v>6.3208199999999994</v>
      </c>
      <c r="J30" s="215">
        <v>1</v>
      </c>
      <c r="K30" s="41">
        <v>1</v>
      </c>
      <c r="L30" s="185"/>
      <c r="M30" s="206" t="s">
        <v>44</v>
      </c>
      <c r="N30" s="120">
        <f>+F30*G30*H30*0.00000785</f>
        <v>6.3208199999999994</v>
      </c>
      <c r="O30" s="121">
        <f>+R30/P30</f>
        <v>0.87909836065573765</v>
      </c>
      <c r="P30" s="120">
        <f>1220*2440*H30*0.00000785</f>
        <v>93.471519999999998</v>
      </c>
      <c r="Q30" s="120">
        <v>13</v>
      </c>
      <c r="R30" s="251">
        <f>+Q30*N30</f>
        <v>82.170659999999998</v>
      </c>
      <c r="S30" s="234"/>
      <c r="T30" s="234"/>
      <c r="U30" s="234"/>
      <c r="V30" s="234"/>
      <c r="W30" s="234"/>
      <c r="X30" s="234"/>
      <c r="Y30" s="234"/>
      <c r="Z30" s="234"/>
      <c r="AA30" s="234"/>
      <c r="AB30" s="234"/>
      <c r="AC30" s="234"/>
    </row>
    <row r="31" spans="1:29" ht="24" customHeight="1" x14ac:dyDescent="0.3">
      <c r="A31" s="184"/>
      <c r="B31" s="196"/>
      <c r="C31" s="196"/>
      <c r="D31" s="185"/>
      <c r="E31" s="15" t="s">
        <v>77</v>
      </c>
      <c r="F31" s="43">
        <v>30</v>
      </c>
      <c r="G31" s="43">
        <v>90</v>
      </c>
      <c r="H31" s="16">
        <v>3</v>
      </c>
      <c r="I31" s="17">
        <f t="shared" si="0"/>
        <v>6.3584999999999989E-2</v>
      </c>
      <c r="J31" s="215"/>
      <c r="K31" s="41">
        <v>2</v>
      </c>
      <c r="L31" s="185"/>
      <c r="M31" s="206"/>
      <c r="N31" s="50">
        <f>+F31*G31*H31*0.00000785</f>
        <v>6.3584999999999989E-2</v>
      </c>
      <c r="O31" s="54">
        <f>+R31/P31</f>
        <v>0.97957538296156932</v>
      </c>
      <c r="P31" s="50">
        <f>1220*2440*H31*0.00000785</f>
        <v>70.103639999999999</v>
      </c>
      <c r="Q31" s="50">
        <v>1080</v>
      </c>
      <c r="R31" s="252">
        <f>+Q31*N31</f>
        <v>68.67179999999999</v>
      </c>
      <c r="S31" s="235"/>
      <c r="T31" s="235"/>
      <c r="U31" s="235"/>
      <c r="V31" s="235"/>
      <c r="W31" s="235"/>
      <c r="X31" s="235"/>
      <c r="Y31" s="235"/>
      <c r="Z31" s="235"/>
      <c r="AA31" s="235"/>
      <c r="AB31" s="235"/>
      <c r="AC31" s="235"/>
    </row>
    <row r="32" spans="1:29" ht="24" customHeight="1" thickBot="1" x14ac:dyDescent="0.35">
      <c r="A32" s="184"/>
      <c r="B32" s="196"/>
      <c r="C32" s="196"/>
      <c r="D32" s="185"/>
      <c r="E32" s="45" t="s">
        <v>78</v>
      </c>
      <c r="F32" s="207"/>
      <c r="G32" s="208"/>
      <c r="H32" s="126"/>
      <c r="I32" s="127"/>
      <c r="J32" s="215"/>
      <c r="K32" s="41">
        <v>4</v>
      </c>
      <c r="L32" s="185"/>
      <c r="M32" s="206"/>
      <c r="N32" s="98"/>
      <c r="O32" s="98"/>
      <c r="P32" s="98"/>
      <c r="Q32" s="98"/>
      <c r="R32" s="253"/>
      <c r="S32" s="236"/>
      <c r="T32" s="236"/>
      <c r="U32" s="236"/>
      <c r="V32" s="236"/>
      <c r="W32" s="236"/>
      <c r="X32" s="236"/>
      <c r="Y32" s="236"/>
      <c r="Z32" s="236"/>
      <c r="AA32" s="236"/>
      <c r="AB32" s="236"/>
      <c r="AC32" s="236"/>
    </row>
    <row r="33" spans="1:29" ht="60" customHeight="1" thickBot="1" x14ac:dyDescent="0.35">
      <c r="A33" s="81">
        <v>13</v>
      </c>
      <c r="B33" s="109" t="s">
        <v>52</v>
      </c>
      <c r="C33" s="83" t="s">
        <v>14</v>
      </c>
      <c r="D33" s="82" t="s">
        <v>24</v>
      </c>
      <c r="E33" s="83"/>
      <c r="F33" s="82">
        <v>325</v>
      </c>
      <c r="G33" s="82">
        <v>137</v>
      </c>
      <c r="H33" s="115">
        <v>3</v>
      </c>
      <c r="I33" s="116">
        <f>+(540*137*3*0.00000785)/2</f>
        <v>0.8711144999999999</v>
      </c>
      <c r="J33" s="82">
        <v>2</v>
      </c>
      <c r="K33" s="82">
        <v>1</v>
      </c>
      <c r="L33" s="82"/>
      <c r="M33" s="86" t="s">
        <v>44</v>
      </c>
      <c r="N33" s="87">
        <f t="shared" ref="N33:N44" si="5">+F33*G33*H33*0.00000785</f>
        <v>1.04856375</v>
      </c>
      <c r="O33" s="88">
        <f t="shared" ref="O33:O44" si="6">+R33/P33</f>
        <v>0.88248286750873428</v>
      </c>
      <c r="P33" s="87">
        <f t="shared" ref="P33:P44" si="7">1220*2440*H33*0.00000785</f>
        <v>70.103639999999999</v>
      </c>
      <c r="Q33" s="87">
        <v>59</v>
      </c>
      <c r="R33" s="247">
        <f t="shared" ref="R33:R44" si="8">+Q33*N33</f>
        <v>61.865261250000003</v>
      </c>
      <c r="S33" s="180"/>
      <c r="T33" s="180"/>
      <c r="U33" s="180"/>
      <c r="V33" s="180"/>
      <c r="W33" s="180"/>
      <c r="X33" s="180"/>
      <c r="Y33" s="180"/>
      <c r="Z33" s="180"/>
      <c r="AA33" s="180"/>
      <c r="AB33" s="180"/>
      <c r="AC33" s="180"/>
    </row>
    <row r="34" spans="1:29" ht="60" customHeight="1" thickBot="1" x14ac:dyDescent="0.35">
      <c r="A34" s="37">
        <v>14</v>
      </c>
      <c r="B34" s="42" t="s">
        <v>53</v>
      </c>
      <c r="C34" s="46" t="s">
        <v>15</v>
      </c>
      <c r="D34" s="34" t="s">
        <v>25</v>
      </c>
      <c r="E34" s="46"/>
      <c r="F34" s="34">
        <v>284</v>
      </c>
      <c r="G34" s="34">
        <v>157</v>
      </c>
      <c r="H34" s="128">
        <v>3</v>
      </c>
      <c r="I34" s="129">
        <f>+(475*157*3*0.00000785)/2</f>
        <v>0.87812062499999988</v>
      </c>
      <c r="J34" s="34">
        <v>2</v>
      </c>
      <c r="K34" s="34">
        <v>1</v>
      </c>
      <c r="L34" s="34"/>
      <c r="M34" s="40" t="s">
        <v>44</v>
      </c>
      <c r="N34" s="130">
        <f t="shared" si="5"/>
        <v>1.0500474</v>
      </c>
      <c r="O34" s="131">
        <f t="shared" si="6"/>
        <v>0.89871002418704649</v>
      </c>
      <c r="P34" s="130">
        <f t="shared" si="7"/>
        <v>70.103639999999999</v>
      </c>
      <c r="Q34" s="130">
        <v>60</v>
      </c>
      <c r="R34" s="248">
        <f t="shared" si="8"/>
        <v>63.002843999999996</v>
      </c>
      <c r="S34" s="180"/>
      <c r="T34" s="180"/>
      <c r="U34" s="180"/>
      <c r="V34" s="180"/>
      <c r="W34" s="180"/>
      <c r="X34" s="180"/>
      <c r="Y34" s="180"/>
      <c r="Z34" s="180"/>
      <c r="AA34" s="180"/>
      <c r="AB34" s="180"/>
      <c r="AC34" s="180"/>
    </row>
    <row r="35" spans="1:29" ht="27.6" customHeight="1" x14ac:dyDescent="0.3">
      <c r="A35" s="188">
        <v>15</v>
      </c>
      <c r="B35" s="195" t="s">
        <v>54</v>
      </c>
      <c r="C35" s="209" t="s">
        <v>16</v>
      </c>
      <c r="D35" s="190" t="s">
        <v>25</v>
      </c>
      <c r="E35" s="59" t="s">
        <v>39</v>
      </c>
      <c r="F35" s="60">
        <v>240</v>
      </c>
      <c r="G35" s="60">
        <v>240</v>
      </c>
      <c r="H35" s="122">
        <v>3</v>
      </c>
      <c r="I35" s="123">
        <f t="shared" ref="I35:I40" si="9">+H35*G35*F35*0.00000785</f>
        <v>1.3564799999999999</v>
      </c>
      <c r="J35" s="190">
        <v>1</v>
      </c>
      <c r="K35" s="101">
        <v>1</v>
      </c>
      <c r="L35" s="190"/>
      <c r="M35" s="212" t="s">
        <v>45</v>
      </c>
      <c r="N35" s="64">
        <f t="shared" si="5"/>
        <v>1.3564799999999999</v>
      </c>
      <c r="O35" s="65">
        <f t="shared" si="6"/>
        <v>0.96748185971513034</v>
      </c>
      <c r="P35" s="64">
        <f t="shared" si="7"/>
        <v>70.103639999999999</v>
      </c>
      <c r="Q35" s="64">
        <v>50</v>
      </c>
      <c r="R35" s="178">
        <f t="shared" si="8"/>
        <v>67.823999999999998</v>
      </c>
      <c r="S35" s="234"/>
      <c r="T35" s="234"/>
      <c r="U35" s="234"/>
      <c r="V35" s="234"/>
      <c r="W35" s="234"/>
      <c r="X35" s="234"/>
      <c r="Y35" s="234"/>
      <c r="Z35" s="234"/>
      <c r="AA35" s="234"/>
      <c r="AB35" s="234"/>
      <c r="AC35" s="234"/>
    </row>
    <row r="36" spans="1:29" ht="27.6" customHeight="1" x14ac:dyDescent="0.3">
      <c r="A36" s="200"/>
      <c r="B36" s="196"/>
      <c r="C36" s="210"/>
      <c r="D36" s="185"/>
      <c r="E36" s="15" t="s">
        <v>41</v>
      </c>
      <c r="F36" s="43">
        <v>150</v>
      </c>
      <c r="G36" s="43">
        <v>86</v>
      </c>
      <c r="H36" s="16">
        <v>3</v>
      </c>
      <c r="I36" s="17">
        <f t="shared" si="9"/>
        <v>0.30379499999999998</v>
      </c>
      <c r="J36" s="185"/>
      <c r="K36" s="34">
        <v>1</v>
      </c>
      <c r="L36" s="185"/>
      <c r="M36" s="213"/>
      <c r="N36" s="50">
        <f t="shared" si="5"/>
        <v>0.30379499999999998</v>
      </c>
      <c r="O36" s="54">
        <f t="shared" si="6"/>
        <v>0.97070679924751402</v>
      </c>
      <c r="P36" s="50">
        <f t="shared" si="7"/>
        <v>70.103639999999999</v>
      </c>
      <c r="Q36" s="50">
        <v>224</v>
      </c>
      <c r="R36" s="252">
        <f t="shared" si="8"/>
        <v>68.050079999999994</v>
      </c>
      <c r="S36" s="235"/>
      <c r="T36" s="235"/>
      <c r="U36" s="235"/>
      <c r="V36" s="235"/>
      <c r="W36" s="235"/>
      <c r="X36" s="235"/>
      <c r="Y36" s="235"/>
      <c r="Z36" s="235"/>
      <c r="AA36" s="235"/>
      <c r="AB36" s="235"/>
      <c r="AC36" s="235"/>
    </row>
    <row r="37" spans="1:29" ht="27.6" customHeight="1" thickBot="1" x14ac:dyDescent="0.35">
      <c r="A37" s="189"/>
      <c r="B37" s="197"/>
      <c r="C37" s="211"/>
      <c r="D37" s="191"/>
      <c r="E37" s="68" t="s">
        <v>40</v>
      </c>
      <c r="F37" s="69">
        <v>214</v>
      </c>
      <c r="G37" s="69">
        <v>225</v>
      </c>
      <c r="H37" s="124">
        <v>4</v>
      </c>
      <c r="I37" s="125">
        <f t="shared" si="9"/>
        <v>1.5119099999999999</v>
      </c>
      <c r="J37" s="191"/>
      <c r="K37" s="151">
        <v>1</v>
      </c>
      <c r="L37" s="191"/>
      <c r="M37" s="214"/>
      <c r="N37" s="73">
        <f t="shared" si="5"/>
        <v>1.5119099999999999</v>
      </c>
      <c r="O37" s="74">
        <f t="shared" si="6"/>
        <v>0.88962980381617829</v>
      </c>
      <c r="P37" s="73">
        <f t="shared" si="7"/>
        <v>93.471519999999998</v>
      </c>
      <c r="Q37" s="73">
        <v>55</v>
      </c>
      <c r="R37" s="249">
        <f t="shared" si="8"/>
        <v>83.155049999999989</v>
      </c>
      <c r="S37" s="236"/>
      <c r="T37" s="236"/>
      <c r="U37" s="236"/>
      <c r="V37" s="236"/>
      <c r="W37" s="236"/>
      <c r="X37" s="236"/>
      <c r="Y37" s="236"/>
      <c r="Z37" s="236"/>
      <c r="AA37" s="236"/>
      <c r="AB37" s="236"/>
      <c r="AC37" s="236"/>
    </row>
    <row r="38" spans="1:29" ht="30" customHeight="1" x14ac:dyDescent="0.3">
      <c r="A38" s="184">
        <v>16</v>
      </c>
      <c r="B38" s="185" t="s">
        <v>55</v>
      </c>
      <c r="C38" s="220" t="s">
        <v>17</v>
      </c>
      <c r="D38" s="185" t="s">
        <v>88</v>
      </c>
      <c r="E38" s="47" t="s">
        <v>37</v>
      </c>
      <c r="F38" s="35">
        <v>430</v>
      </c>
      <c r="G38" s="35">
        <v>157</v>
      </c>
      <c r="H38" s="118">
        <v>4.5</v>
      </c>
      <c r="I38" s="119">
        <f t="shared" si="9"/>
        <v>2.3847907499999996</v>
      </c>
      <c r="J38" s="185">
        <v>1</v>
      </c>
      <c r="K38" s="34">
        <v>1</v>
      </c>
      <c r="L38" s="185"/>
      <c r="M38" s="216" t="s">
        <v>44</v>
      </c>
      <c r="N38" s="120">
        <f t="shared" si="5"/>
        <v>2.3847907499999996</v>
      </c>
      <c r="O38" s="121">
        <f t="shared" si="6"/>
        <v>0.90714861596345064</v>
      </c>
      <c r="P38" s="120">
        <f t="shared" si="7"/>
        <v>105.15545999999999</v>
      </c>
      <c r="Q38" s="120">
        <v>40</v>
      </c>
      <c r="R38" s="251">
        <f t="shared" si="8"/>
        <v>95.391629999999992</v>
      </c>
      <c r="S38" s="234"/>
      <c r="T38" s="234"/>
      <c r="U38" s="234"/>
      <c r="V38" s="234"/>
      <c r="W38" s="234"/>
      <c r="X38" s="234"/>
      <c r="Y38" s="234"/>
      <c r="Z38" s="234"/>
      <c r="AA38" s="234"/>
      <c r="AB38" s="234"/>
      <c r="AC38" s="234"/>
    </row>
    <row r="39" spans="1:29" ht="30" customHeight="1" x14ac:dyDescent="0.3">
      <c r="A39" s="184"/>
      <c r="B39" s="185"/>
      <c r="C39" s="220"/>
      <c r="D39" s="185"/>
      <c r="E39" s="15" t="s">
        <v>40</v>
      </c>
      <c r="F39" s="43">
        <v>145</v>
      </c>
      <c r="G39" s="43">
        <v>70</v>
      </c>
      <c r="H39" s="26">
        <v>4.5</v>
      </c>
      <c r="I39" s="18">
        <f t="shared" si="9"/>
        <v>0.35854874999999997</v>
      </c>
      <c r="J39" s="185"/>
      <c r="K39" s="34">
        <v>1</v>
      </c>
      <c r="L39" s="185"/>
      <c r="M39" s="216"/>
      <c r="N39" s="50">
        <f t="shared" si="5"/>
        <v>0.35854874999999997</v>
      </c>
      <c r="O39" s="54">
        <f t="shared" si="6"/>
        <v>0.95471647406611126</v>
      </c>
      <c r="P39" s="50">
        <f t="shared" si="7"/>
        <v>105.15545999999999</v>
      </c>
      <c r="Q39" s="50">
        <v>280</v>
      </c>
      <c r="R39" s="252">
        <f t="shared" si="8"/>
        <v>100.39364999999999</v>
      </c>
      <c r="S39" s="235"/>
      <c r="T39" s="235"/>
      <c r="U39" s="235"/>
      <c r="V39" s="235"/>
      <c r="W39" s="235"/>
      <c r="X39" s="235"/>
      <c r="Y39" s="235"/>
      <c r="Z39" s="235"/>
      <c r="AA39" s="235"/>
      <c r="AB39" s="235"/>
      <c r="AC39" s="235"/>
    </row>
    <row r="40" spans="1:29" ht="30" customHeight="1" thickBot="1" x14ac:dyDescent="0.35">
      <c r="A40" s="184"/>
      <c r="B40" s="185"/>
      <c r="C40" s="220"/>
      <c r="D40" s="185"/>
      <c r="E40" s="45" t="s">
        <v>43</v>
      </c>
      <c r="F40" s="33">
        <v>90</v>
      </c>
      <c r="G40" s="33">
        <v>105</v>
      </c>
      <c r="H40" s="113">
        <v>2</v>
      </c>
      <c r="I40" s="114">
        <f t="shared" si="9"/>
        <v>0.148365</v>
      </c>
      <c r="J40" s="185"/>
      <c r="K40" s="34">
        <v>1</v>
      </c>
      <c r="L40" s="185"/>
      <c r="M40" s="216"/>
      <c r="N40" s="57">
        <f t="shared" si="5"/>
        <v>0.148365</v>
      </c>
      <c r="O40" s="58">
        <f t="shared" si="6"/>
        <v>0.94919040580489111</v>
      </c>
      <c r="P40" s="57">
        <f t="shared" si="7"/>
        <v>46.735759999999999</v>
      </c>
      <c r="Q40" s="57">
        <v>299</v>
      </c>
      <c r="R40" s="254">
        <f t="shared" si="8"/>
        <v>44.361134999999997</v>
      </c>
      <c r="S40" s="236"/>
      <c r="T40" s="236"/>
      <c r="U40" s="236"/>
      <c r="V40" s="236"/>
      <c r="W40" s="236"/>
      <c r="X40" s="236"/>
      <c r="Y40" s="236"/>
      <c r="Z40" s="236"/>
      <c r="AA40" s="236"/>
      <c r="AB40" s="236"/>
      <c r="AC40" s="236"/>
    </row>
    <row r="41" spans="1:29" ht="60" customHeight="1" thickBot="1" x14ac:dyDescent="0.35">
      <c r="A41" s="81">
        <v>17</v>
      </c>
      <c r="B41" s="109" t="s">
        <v>56</v>
      </c>
      <c r="C41" s="83" t="s">
        <v>18</v>
      </c>
      <c r="D41" s="82" t="s">
        <v>46</v>
      </c>
      <c r="E41" s="83"/>
      <c r="F41" s="82">
        <v>262</v>
      </c>
      <c r="G41" s="82">
        <v>672</v>
      </c>
      <c r="H41" s="115">
        <v>3</v>
      </c>
      <c r="I41" s="116">
        <f>+H41*G41*262*0.00000785</f>
        <v>4.1463071999999999</v>
      </c>
      <c r="J41" s="82">
        <v>1</v>
      </c>
      <c r="K41" s="82">
        <v>1</v>
      </c>
      <c r="L41" s="82"/>
      <c r="M41" s="86" t="s">
        <v>44</v>
      </c>
      <c r="N41" s="87">
        <f t="shared" si="5"/>
        <v>4.1463071999999999</v>
      </c>
      <c r="O41" s="88">
        <f t="shared" si="6"/>
        <v>0.8871808653587745</v>
      </c>
      <c r="P41" s="87">
        <f t="shared" si="7"/>
        <v>70.103639999999999</v>
      </c>
      <c r="Q41" s="87">
        <v>15</v>
      </c>
      <c r="R41" s="247">
        <f t="shared" si="8"/>
        <v>62.194607999999995</v>
      </c>
      <c r="S41" s="180"/>
      <c r="T41" s="180"/>
      <c r="U41" s="180"/>
      <c r="V41" s="180"/>
      <c r="W41" s="180"/>
      <c r="X41" s="180"/>
      <c r="Y41" s="180"/>
      <c r="Z41" s="180"/>
      <c r="AA41" s="180"/>
      <c r="AB41" s="180"/>
      <c r="AC41" s="180"/>
    </row>
    <row r="42" spans="1:29" ht="60" customHeight="1" thickBot="1" x14ac:dyDescent="0.35">
      <c r="A42" s="81">
        <v>18</v>
      </c>
      <c r="B42" s="109" t="s">
        <v>57</v>
      </c>
      <c r="C42" s="83" t="s">
        <v>19</v>
      </c>
      <c r="D42" s="82" t="s">
        <v>46</v>
      </c>
      <c r="E42" s="83"/>
      <c r="F42" s="82">
        <v>305</v>
      </c>
      <c r="G42" s="82">
        <v>564</v>
      </c>
      <c r="H42" s="115">
        <v>3</v>
      </c>
      <c r="I42" s="116">
        <f>+H42*G42*F42*0.00000785</f>
        <v>4.0510709999999994</v>
      </c>
      <c r="J42" s="82">
        <v>1</v>
      </c>
      <c r="K42" s="82">
        <v>1</v>
      </c>
      <c r="L42" s="82"/>
      <c r="M42" s="86" t="s">
        <v>44</v>
      </c>
      <c r="N42" s="87">
        <f t="shared" si="5"/>
        <v>4.0510709999999994</v>
      </c>
      <c r="O42" s="88">
        <f t="shared" si="6"/>
        <v>0.92459016393442617</v>
      </c>
      <c r="P42" s="87">
        <f t="shared" si="7"/>
        <v>70.103639999999999</v>
      </c>
      <c r="Q42" s="87">
        <v>16</v>
      </c>
      <c r="R42" s="247">
        <f t="shared" si="8"/>
        <v>64.817135999999991</v>
      </c>
      <c r="S42" s="180"/>
      <c r="T42" s="180"/>
      <c r="U42" s="180"/>
      <c r="V42" s="180"/>
      <c r="W42" s="180"/>
      <c r="X42" s="180"/>
      <c r="Y42" s="180"/>
      <c r="Z42" s="180"/>
      <c r="AA42" s="180"/>
      <c r="AB42" s="180"/>
      <c r="AC42" s="180"/>
    </row>
    <row r="43" spans="1:29" ht="24" customHeight="1" x14ac:dyDescent="0.3">
      <c r="A43" s="188">
        <v>20</v>
      </c>
      <c r="B43" s="198" t="s">
        <v>91</v>
      </c>
      <c r="C43" s="217" t="s">
        <v>20</v>
      </c>
      <c r="D43" s="198" t="s">
        <v>25</v>
      </c>
      <c r="E43" s="99" t="s">
        <v>97</v>
      </c>
      <c r="F43" s="60">
        <v>70</v>
      </c>
      <c r="G43" s="60">
        <v>154</v>
      </c>
      <c r="H43" s="100">
        <v>4.5</v>
      </c>
      <c r="I43" s="63"/>
      <c r="J43" s="60"/>
      <c r="K43" s="101">
        <v>2</v>
      </c>
      <c r="L43" s="190"/>
      <c r="M43" s="117"/>
      <c r="N43" s="64">
        <f t="shared" si="5"/>
        <v>0.38080349999999996</v>
      </c>
      <c r="O43" s="65">
        <f t="shared" si="6"/>
        <v>0.97051867777479173</v>
      </c>
      <c r="P43" s="64">
        <f t="shared" si="7"/>
        <v>105.15545999999999</v>
      </c>
      <c r="Q43" s="64">
        <v>268</v>
      </c>
      <c r="R43" s="178">
        <f t="shared" si="8"/>
        <v>102.05533799999999</v>
      </c>
      <c r="S43" s="180"/>
      <c r="T43" s="180"/>
      <c r="U43" s="180"/>
      <c r="V43" s="180"/>
      <c r="W43" s="180"/>
      <c r="X43" s="180"/>
      <c r="Y43" s="180"/>
      <c r="Z43" s="180"/>
      <c r="AA43" s="180"/>
      <c r="AB43" s="180"/>
      <c r="AC43" s="180"/>
    </row>
    <row r="44" spans="1:29" ht="24" customHeight="1" x14ac:dyDescent="0.3">
      <c r="A44" s="200"/>
      <c r="B44" s="184"/>
      <c r="C44" s="218"/>
      <c r="D44" s="184"/>
      <c r="E44" s="14" t="s">
        <v>98</v>
      </c>
      <c r="F44" s="43">
        <v>70</v>
      </c>
      <c r="G44" s="43">
        <v>227</v>
      </c>
      <c r="H44" s="26">
        <v>4.5</v>
      </c>
      <c r="I44" s="18"/>
      <c r="J44" s="43"/>
      <c r="K44" s="34">
        <v>1</v>
      </c>
      <c r="L44" s="185"/>
      <c r="M44" s="44"/>
      <c r="N44" s="50">
        <f t="shared" si="5"/>
        <v>0.5613142499999999</v>
      </c>
      <c r="O44" s="54">
        <f t="shared" si="6"/>
        <v>0.96083042192958878</v>
      </c>
      <c r="P44" s="50">
        <f t="shared" si="7"/>
        <v>105.15545999999999</v>
      </c>
      <c r="Q44" s="50">
        <v>180</v>
      </c>
      <c r="R44" s="252">
        <f t="shared" si="8"/>
        <v>101.03656499999998</v>
      </c>
      <c r="S44" s="180"/>
      <c r="T44" s="180"/>
      <c r="U44" s="180"/>
      <c r="V44" s="180"/>
      <c r="W44" s="180"/>
      <c r="X44" s="180"/>
      <c r="Y44" s="180"/>
      <c r="Z44" s="180"/>
      <c r="AA44" s="180"/>
      <c r="AB44" s="180"/>
      <c r="AC44" s="180"/>
    </row>
    <row r="45" spans="1:29" ht="24" customHeight="1" x14ac:dyDescent="0.3">
      <c r="A45" s="200"/>
      <c r="B45" s="184"/>
      <c r="C45" s="218"/>
      <c r="D45" s="184"/>
      <c r="E45" s="14" t="s">
        <v>132</v>
      </c>
      <c r="F45" s="43"/>
      <c r="G45" s="43"/>
      <c r="H45" s="26"/>
      <c r="I45" s="18"/>
      <c r="J45" s="43"/>
      <c r="K45" s="34">
        <v>2</v>
      </c>
      <c r="L45" s="185"/>
      <c r="M45" s="44"/>
      <c r="N45" s="52"/>
      <c r="O45" s="52"/>
      <c r="P45" s="52"/>
      <c r="Q45" s="52"/>
      <c r="R45" s="255"/>
      <c r="S45" s="180"/>
      <c r="T45" s="180"/>
      <c r="U45" s="180"/>
      <c r="V45" s="180"/>
      <c r="W45" s="180"/>
      <c r="X45" s="180"/>
      <c r="Y45" s="180"/>
      <c r="Z45" s="180"/>
      <c r="AA45" s="180"/>
      <c r="AB45" s="180"/>
      <c r="AC45" s="180"/>
    </row>
    <row r="46" spans="1:29" ht="24" customHeight="1" thickBot="1" x14ac:dyDescent="0.35">
      <c r="A46" s="189"/>
      <c r="B46" s="199"/>
      <c r="C46" s="219"/>
      <c r="D46" s="199"/>
      <c r="E46" s="104" t="s">
        <v>133</v>
      </c>
      <c r="F46" s="69"/>
      <c r="G46" s="69"/>
      <c r="H46" s="105"/>
      <c r="I46" s="72"/>
      <c r="J46" s="69"/>
      <c r="K46" s="151">
        <v>2</v>
      </c>
      <c r="L46" s="191"/>
      <c r="M46" s="106"/>
      <c r="N46" s="107"/>
      <c r="O46" s="107"/>
      <c r="P46" s="107"/>
      <c r="Q46" s="107"/>
      <c r="R46" s="256"/>
      <c r="S46" s="180"/>
      <c r="T46" s="180"/>
      <c r="U46" s="180"/>
      <c r="V46" s="180"/>
      <c r="W46" s="180"/>
      <c r="X46" s="180"/>
      <c r="Y46" s="180"/>
      <c r="Z46" s="180"/>
      <c r="AA46" s="180"/>
      <c r="AB46" s="180"/>
      <c r="AC46" s="180"/>
    </row>
    <row r="47" spans="1:29" ht="24" customHeight="1" x14ac:dyDescent="0.3">
      <c r="A47" s="188">
        <v>22</v>
      </c>
      <c r="B47" s="198" t="s">
        <v>92</v>
      </c>
      <c r="C47" s="217" t="s">
        <v>20</v>
      </c>
      <c r="D47" s="198" t="s">
        <v>24</v>
      </c>
      <c r="E47" s="99" t="s">
        <v>97</v>
      </c>
      <c r="F47" s="60">
        <v>70</v>
      </c>
      <c r="G47" s="60">
        <v>154</v>
      </c>
      <c r="H47" s="100">
        <v>4.5</v>
      </c>
      <c r="I47" s="63"/>
      <c r="J47" s="101"/>
      <c r="K47" s="101">
        <v>2</v>
      </c>
      <c r="L47" s="190"/>
      <c r="M47" s="102"/>
      <c r="N47" s="64">
        <f t="shared" ref="N47:N48" si="10">+F47*G47*H47*0.00000785</f>
        <v>0.38080349999999996</v>
      </c>
      <c r="O47" s="65">
        <f t="shared" ref="O47:O48" si="11">+R47/P47</f>
        <v>0.97051867777479173</v>
      </c>
      <c r="P47" s="64">
        <f t="shared" ref="P47:P48" si="12">1220*2440*H47*0.00000785</f>
        <v>105.15545999999999</v>
      </c>
      <c r="Q47" s="64">
        <v>268</v>
      </c>
      <c r="R47" s="178">
        <f t="shared" ref="R47:R48" si="13">+Q47*N47</f>
        <v>102.05533799999999</v>
      </c>
      <c r="S47" s="180"/>
      <c r="T47" s="180"/>
      <c r="U47" s="180"/>
      <c r="V47" s="180"/>
      <c r="W47" s="180"/>
      <c r="X47" s="180"/>
      <c r="Y47" s="180"/>
      <c r="Z47" s="180"/>
      <c r="AA47" s="180"/>
      <c r="AB47" s="180"/>
      <c r="AC47" s="180"/>
    </row>
    <row r="48" spans="1:29" ht="24" customHeight="1" x14ac:dyDescent="0.3">
      <c r="A48" s="200"/>
      <c r="B48" s="184"/>
      <c r="C48" s="218"/>
      <c r="D48" s="184"/>
      <c r="E48" s="14" t="s">
        <v>98</v>
      </c>
      <c r="F48" s="43">
        <v>70</v>
      </c>
      <c r="G48" s="43">
        <v>227</v>
      </c>
      <c r="H48" s="26">
        <v>4.5</v>
      </c>
      <c r="I48" s="18"/>
      <c r="J48" s="33"/>
      <c r="K48" s="34">
        <v>1</v>
      </c>
      <c r="L48" s="185"/>
      <c r="M48" s="28"/>
      <c r="N48" s="50">
        <f t="shared" si="10"/>
        <v>0.5613142499999999</v>
      </c>
      <c r="O48" s="54">
        <f t="shared" si="11"/>
        <v>0.96083042192958878</v>
      </c>
      <c r="P48" s="50">
        <f t="shared" si="12"/>
        <v>105.15545999999999</v>
      </c>
      <c r="Q48" s="50">
        <v>180</v>
      </c>
      <c r="R48" s="252">
        <f t="shared" si="13"/>
        <v>101.03656499999998</v>
      </c>
      <c r="S48" s="180"/>
      <c r="T48" s="180"/>
      <c r="U48" s="180"/>
      <c r="V48" s="180"/>
      <c r="W48" s="180"/>
      <c r="X48" s="180"/>
      <c r="Y48" s="180"/>
      <c r="Z48" s="180"/>
      <c r="AA48" s="180"/>
      <c r="AB48" s="180"/>
      <c r="AC48" s="180"/>
    </row>
    <row r="49" spans="1:29" ht="24" customHeight="1" x14ac:dyDescent="0.3">
      <c r="A49" s="200"/>
      <c r="B49" s="184"/>
      <c r="C49" s="218"/>
      <c r="D49" s="184"/>
      <c r="E49" s="14" t="s">
        <v>132</v>
      </c>
      <c r="F49" s="43"/>
      <c r="G49" s="43"/>
      <c r="H49" s="26"/>
      <c r="I49" s="18"/>
      <c r="J49" s="33"/>
      <c r="K49" s="34">
        <v>2</v>
      </c>
      <c r="L49" s="185"/>
      <c r="M49" s="28"/>
      <c r="N49" s="52"/>
      <c r="O49" s="52"/>
      <c r="P49" s="52"/>
      <c r="Q49" s="52"/>
      <c r="R49" s="255"/>
      <c r="S49" s="180"/>
      <c r="T49" s="180"/>
      <c r="U49" s="180"/>
      <c r="V49" s="180"/>
      <c r="W49" s="180"/>
      <c r="X49" s="180"/>
      <c r="Y49" s="180"/>
      <c r="Z49" s="180"/>
      <c r="AA49" s="180"/>
      <c r="AB49" s="180"/>
      <c r="AC49" s="180"/>
    </row>
    <row r="50" spans="1:29" ht="24" customHeight="1" thickBot="1" x14ac:dyDescent="0.35">
      <c r="A50" s="189"/>
      <c r="B50" s="199"/>
      <c r="C50" s="219"/>
      <c r="D50" s="199"/>
      <c r="E50" s="104" t="s">
        <v>134</v>
      </c>
      <c r="F50" s="69"/>
      <c r="G50" s="69"/>
      <c r="H50" s="105"/>
      <c r="I50" s="72"/>
      <c r="J50" s="69"/>
      <c r="K50" s="151">
        <v>3</v>
      </c>
      <c r="L50" s="191"/>
      <c r="M50" s="106"/>
      <c r="N50" s="107"/>
      <c r="O50" s="107"/>
      <c r="P50" s="107"/>
      <c r="Q50" s="107"/>
      <c r="R50" s="256"/>
      <c r="S50" s="180"/>
      <c r="T50" s="180"/>
      <c r="U50" s="180"/>
      <c r="V50" s="180"/>
      <c r="W50" s="180"/>
      <c r="X50" s="180"/>
      <c r="Y50" s="180"/>
      <c r="Z50" s="180"/>
      <c r="AA50" s="180"/>
      <c r="AB50" s="180"/>
      <c r="AC50" s="180"/>
    </row>
    <row r="51" spans="1:29" ht="30" customHeight="1" x14ac:dyDescent="0.3">
      <c r="A51" s="188">
        <v>23</v>
      </c>
      <c r="B51" s="198" t="s">
        <v>60</v>
      </c>
      <c r="C51" s="198" t="s">
        <v>89</v>
      </c>
      <c r="D51" s="198" t="s">
        <v>46</v>
      </c>
      <c r="E51" s="59" t="s">
        <v>80</v>
      </c>
      <c r="F51" s="60">
        <v>117</v>
      </c>
      <c r="G51" s="60">
        <v>147</v>
      </c>
      <c r="H51" s="94">
        <v>6</v>
      </c>
      <c r="I51" s="95">
        <f t="shared" ref="I51:I56" si="14">+H51*G51*F51*0.00000785</f>
        <v>0.81007289999999998</v>
      </c>
      <c r="J51" s="198">
        <v>1</v>
      </c>
      <c r="K51" s="152">
        <v>1</v>
      </c>
      <c r="L51" s="198"/>
      <c r="M51" s="221" t="s">
        <v>44</v>
      </c>
      <c r="N51" s="64">
        <f t="shared" ref="N51:N56" si="15">+F51*G51*H51*0.00000785</f>
        <v>0.81007289999999998</v>
      </c>
      <c r="O51" s="65">
        <f t="shared" ref="O51:O56" si="16">+R51/P51</f>
        <v>0.92442891695780705</v>
      </c>
      <c r="P51" s="64">
        <f t="shared" ref="P51:P56" si="17">1220*2440*H51*0.00000785</f>
        <v>140.20728</v>
      </c>
      <c r="Q51" s="64">
        <v>160</v>
      </c>
      <c r="R51" s="178">
        <f t="shared" ref="R51:R56" si="18">+Q51*N51</f>
        <v>129.61166399999999</v>
      </c>
      <c r="S51" s="180"/>
      <c r="T51" s="180"/>
      <c r="U51" s="180"/>
      <c r="V51" s="180"/>
      <c r="W51" s="180"/>
      <c r="X51" s="180"/>
      <c r="Y51" s="180"/>
      <c r="Z51" s="180"/>
      <c r="AA51" s="180"/>
      <c r="AB51" s="180"/>
      <c r="AC51" s="180"/>
    </row>
    <row r="52" spans="1:29" ht="30" customHeight="1" x14ac:dyDescent="0.3">
      <c r="A52" s="200"/>
      <c r="B52" s="184"/>
      <c r="C52" s="184"/>
      <c r="D52" s="184"/>
      <c r="E52" s="15" t="s">
        <v>34</v>
      </c>
      <c r="F52" s="43">
        <v>107</v>
      </c>
      <c r="G52" s="43">
        <v>274.5</v>
      </c>
      <c r="H52" s="20">
        <v>6</v>
      </c>
      <c r="I52" s="21">
        <f t="shared" si="14"/>
        <v>1.3833976499999998</v>
      </c>
      <c r="J52" s="184"/>
      <c r="K52" s="37">
        <v>1</v>
      </c>
      <c r="L52" s="184"/>
      <c r="M52" s="222"/>
      <c r="N52" s="50">
        <f t="shared" si="15"/>
        <v>1.3833976499999998</v>
      </c>
      <c r="O52" s="54">
        <f t="shared" si="16"/>
        <v>0.9472131147540982</v>
      </c>
      <c r="P52" s="50">
        <f t="shared" si="17"/>
        <v>140.20728</v>
      </c>
      <c r="Q52" s="50">
        <v>96</v>
      </c>
      <c r="R52" s="252">
        <f t="shared" si="18"/>
        <v>132.80617439999997</v>
      </c>
      <c r="S52" s="180"/>
      <c r="T52" s="180"/>
      <c r="U52" s="180"/>
      <c r="V52" s="180"/>
      <c r="W52" s="180"/>
      <c r="X52" s="180"/>
      <c r="Y52" s="180"/>
      <c r="Z52" s="180"/>
      <c r="AA52" s="180"/>
      <c r="AB52" s="180"/>
      <c r="AC52" s="180"/>
    </row>
    <row r="53" spans="1:29" ht="30" customHeight="1" thickBot="1" x14ac:dyDescent="0.35">
      <c r="A53" s="189"/>
      <c r="B53" s="199"/>
      <c r="C53" s="199"/>
      <c r="D53" s="199"/>
      <c r="E53" s="68" t="s">
        <v>81</v>
      </c>
      <c r="F53" s="69">
        <v>121</v>
      </c>
      <c r="G53" s="69">
        <v>137</v>
      </c>
      <c r="H53" s="96">
        <v>6</v>
      </c>
      <c r="I53" s="97">
        <f t="shared" si="14"/>
        <v>0.78077669999999999</v>
      </c>
      <c r="J53" s="199"/>
      <c r="K53" s="153">
        <v>1</v>
      </c>
      <c r="L53" s="199"/>
      <c r="M53" s="223"/>
      <c r="N53" s="73">
        <f t="shared" si="15"/>
        <v>0.78077669999999999</v>
      </c>
      <c r="O53" s="74">
        <f t="shared" si="16"/>
        <v>0.98566547970975549</v>
      </c>
      <c r="P53" s="73">
        <f t="shared" si="17"/>
        <v>140.20728</v>
      </c>
      <c r="Q53" s="73">
        <v>177</v>
      </c>
      <c r="R53" s="249">
        <f t="shared" si="18"/>
        <v>138.1974759</v>
      </c>
      <c r="S53" s="180"/>
      <c r="T53" s="180"/>
      <c r="U53" s="180"/>
      <c r="V53" s="180"/>
      <c r="W53" s="180"/>
      <c r="X53" s="180"/>
      <c r="Y53" s="180"/>
      <c r="Z53" s="180"/>
      <c r="AA53" s="180"/>
      <c r="AB53" s="180"/>
      <c r="AC53" s="180"/>
    </row>
    <row r="54" spans="1:29" ht="30" customHeight="1" x14ac:dyDescent="0.3">
      <c r="A54" s="188">
        <v>24</v>
      </c>
      <c r="B54" s="198" t="s">
        <v>61</v>
      </c>
      <c r="C54" s="198" t="s">
        <v>90</v>
      </c>
      <c r="D54" s="198" t="s">
        <v>46</v>
      </c>
      <c r="E54" s="59" t="s">
        <v>80</v>
      </c>
      <c r="F54" s="60">
        <v>117</v>
      </c>
      <c r="G54" s="60">
        <v>147</v>
      </c>
      <c r="H54" s="94">
        <v>6</v>
      </c>
      <c r="I54" s="95">
        <f t="shared" si="14"/>
        <v>0.81007289999999998</v>
      </c>
      <c r="J54" s="198">
        <v>1</v>
      </c>
      <c r="K54" s="152">
        <v>1</v>
      </c>
      <c r="L54" s="198"/>
      <c r="M54" s="221" t="s">
        <v>44</v>
      </c>
      <c r="N54" s="64">
        <f t="shared" si="15"/>
        <v>0.81007289999999998</v>
      </c>
      <c r="O54" s="65">
        <f t="shared" si="16"/>
        <v>0.92442891695780705</v>
      </c>
      <c r="P54" s="64">
        <f t="shared" si="17"/>
        <v>140.20728</v>
      </c>
      <c r="Q54" s="64">
        <v>160</v>
      </c>
      <c r="R54" s="178">
        <f t="shared" si="18"/>
        <v>129.61166399999999</v>
      </c>
      <c r="S54" s="180"/>
      <c r="T54" s="180"/>
      <c r="U54" s="180"/>
      <c r="V54" s="180"/>
      <c r="W54" s="180"/>
      <c r="X54" s="180"/>
      <c r="Y54" s="180"/>
      <c r="Z54" s="180"/>
      <c r="AA54" s="180"/>
      <c r="AB54" s="180"/>
      <c r="AC54" s="180"/>
    </row>
    <row r="55" spans="1:29" ht="30" customHeight="1" x14ac:dyDescent="0.3">
      <c r="A55" s="200"/>
      <c r="B55" s="184"/>
      <c r="C55" s="184"/>
      <c r="D55" s="184"/>
      <c r="E55" s="15" t="s">
        <v>34</v>
      </c>
      <c r="F55" s="43">
        <v>107</v>
      </c>
      <c r="G55" s="43">
        <v>274.5</v>
      </c>
      <c r="H55" s="20">
        <v>6</v>
      </c>
      <c r="I55" s="21">
        <f t="shared" si="14"/>
        <v>1.3833976499999998</v>
      </c>
      <c r="J55" s="184"/>
      <c r="K55" s="37">
        <v>1</v>
      </c>
      <c r="L55" s="184"/>
      <c r="M55" s="222"/>
      <c r="N55" s="50">
        <f t="shared" si="15"/>
        <v>1.3833976499999998</v>
      </c>
      <c r="O55" s="54">
        <f t="shared" si="16"/>
        <v>0.9472131147540982</v>
      </c>
      <c r="P55" s="50">
        <f t="shared" si="17"/>
        <v>140.20728</v>
      </c>
      <c r="Q55" s="50">
        <v>96</v>
      </c>
      <c r="R55" s="252">
        <f t="shared" si="18"/>
        <v>132.80617439999997</v>
      </c>
      <c r="S55" s="180"/>
      <c r="T55" s="180"/>
      <c r="U55" s="180"/>
      <c r="V55" s="180"/>
      <c r="W55" s="180"/>
      <c r="X55" s="180"/>
      <c r="Y55" s="180"/>
      <c r="Z55" s="180"/>
      <c r="AA55" s="180"/>
      <c r="AB55" s="180"/>
      <c r="AC55" s="180"/>
    </row>
    <row r="56" spans="1:29" ht="30" customHeight="1" thickBot="1" x14ac:dyDescent="0.35">
      <c r="A56" s="189"/>
      <c r="B56" s="199"/>
      <c r="C56" s="199"/>
      <c r="D56" s="199"/>
      <c r="E56" s="68" t="s">
        <v>81</v>
      </c>
      <c r="F56" s="69">
        <v>121</v>
      </c>
      <c r="G56" s="69">
        <v>137</v>
      </c>
      <c r="H56" s="96">
        <v>6</v>
      </c>
      <c r="I56" s="97">
        <f t="shared" si="14"/>
        <v>0.78077669999999999</v>
      </c>
      <c r="J56" s="199"/>
      <c r="K56" s="153">
        <v>1</v>
      </c>
      <c r="L56" s="199"/>
      <c r="M56" s="223"/>
      <c r="N56" s="73">
        <f t="shared" si="15"/>
        <v>0.78077669999999999</v>
      </c>
      <c r="O56" s="74">
        <f t="shared" si="16"/>
        <v>0.98566547970975549</v>
      </c>
      <c r="P56" s="73">
        <f t="shared" si="17"/>
        <v>140.20728</v>
      </c>
      <c r="Q56" s="73">
        <v>177</v>
      </c>
      <c r="R56" s="249">
        <f t="shared" si="18"/>
        <v>138.1974759</v>
      </c>
      <c r="S56" s="180"/>
      <c r="T56" s="180"/>
      <c r="U56" s="180"/>
      <c r="V56" s="180"/>
      <c r="W56" s="180"/>
      <c r="X56" s="180"/>
      <c r="Y56" s="180"/>
      <c r="Z56" s="180"/>
      <c r="AA56" s="180"/>
      <c r="AB56" s="180"/>
      <c r="AC56" s="180"/>
    </row>
    <row r="57" spans="1:29" ht="68.25" customHeight="1" thickBot="1" x14ac:dyDescent="0.35">
      <c r="A57" s="81">
        <v>25</v>
      </c>
      <c r="B57" s="82" t="s">
        <v>65</v>
      </c>
      <c r="C57" s="83" t="s">
        <v>10</v>
      </c>
      <c r="D57" s="82" t="s">
        <v>27</v>
      </c>
      <c r="E57" s="83"/>
      <c r="F57" s="84">
        <v>382</v>
      </c>
      <c r="G57" s="84">
        <v>820</v>
      </c>
      <c r="H57" s="90">
        <v>3</v>
      </c>
      <c r="I57" s="91">
        <f>382*820*3*0.00000785</f>
        <v>7.3768019999999996</v>
      </c>
      <c r="J57" s="82">
        <v>1</v>
      </c>
      <c r="K57" s="82">
        <v>1</v>
      </c>
      <c r="L57" s="82"/>
      <c r="M57" s="86" t="s">
        <v>44</v>
      </c>
      <c r="N57" s="87">
        <f>+F57*G57*H57*0.00000785</f>
        <v>7.3768019999999996</v>
      </c>
      <c r="O57" s="88">
        <f>+R57/P57</f>
        <v>0.84181671593657614</v>
      </c>
      <c r="P57" s="87">
        <f>1220*2440*H57*0.00000785</f>
        <v>70.103639999999999</v>
      </c>
      <c r="Q57" s="87">
        <v>8</v>
      </c>
      <c r="R57" s="247">
        <f>+Q57*N57</f>
        <v>59.014415999999997</v>
      </c>
      <c r="S57" s="180"/>
      <c r="T57" s="180"/>
      <c r="U57" s="180"/>
      <c r="V57" s="180"/>
      <c r="W57" s="180"/>
      <c r="X57" s="180"/>
      <c r="Y57" s="180"/>
      <c r="Z57" s="180"/>
      <c r="AA57" s="180"/>
      <c r="AB57" s="180"/>
      <c r="AC57" s="180"/>
    </row>
    <row r="58" spans="1:29" ht="79.5" customHeight="1" thickBot="1" x14ac:dyDescent="0.35">
      <c r="A58" s="81">
        <v>26</v>
      </c>
      <c r="B58" s="82" t="s">
        <v>64</v>
      </c>
      <c r="C58" s="83" t="s">
        <v>63</v>
      </c>
      <c r="D58" s="82" t="s">
        <v>27</v>
      </c>
      <c r="E58" s="83"/>
      <c r="F58" s="84">
        <v>460</v>
      </c>
      <c r="G58" s="84">
        <v>752</v>
      </c>
      <c r="H58" s="92">
        <v>4.5</v>
      </c>
      <c r="I58" s="93">
        <f>460*752*4.5*0.00000785</f>
        <v>12.219624</v>
      </c>
      <c r="J58" s="82">
        <v>1</v>
      </c>
      <c r="K58" s="82">
        <v>1</v>
      </c>
      <c r="L58" s="82"/>
      <c r="M58" s="86" t="s">
        <v>44</v>
      </c>
      <c r="N58" s="87">
        <f>+F58*G58*H58*0.00000785</f>
        <v>12.219624</v>
      </c>
      <c r="O58" s="88">
        <f>+R58/P58</f>
        <v>0.92964256920182753</v>
      </c>
      <c r="P58" s="87">
        <f>1220*2440*H58*0.00000785</f>
        <v>105.15545999999999</v>
      </c>
      <c r="Q58" s="87">
        <v>8</v>
      </c>
      <c r="R58" s="247">
        <f>+Q58*N58</f>
        <v>97.756991999999997</v>
      </c>
      <c r="S58" s="180"/>
      <c r="T58" s="180"/>
      <c r="U58" s="180"/>
      <c r="V58" s="180"/>
      <c r="W58" s="180"/>
      <c r="X58" s="180"/>
      <c r="Y58" s="180"/>
      <c r="Z58" s="180"/>
      <c r="AA58" s="180"/>
      <c r="AB58" s="180"/>
      <c r="AC58" s="180"/>
    </row>
    <row r="59" spans="1:29" ht="79.5" customHeight="1" thickBot="1" x14ac:dyDescent="0.35">
      <c r="A59" s="81">
        <v>27</v>
      </c>
      <c r="B59" s="82" t="s">
        <v>62</v>
      </c>
      <c r="C59" s="83" t="s">
        <v>28</v>
      </c>
      <c r="D59" s="82" t="s">
        <v>27</v>
      </c>
      <c r="E59" s="83"/>
      <c r="F59" s="84">
        <v>635</v>
      </c>
      <c r="G59" s="84">
        <v>812</v>
      </c>
      <c r="H59" s="85">
        <v>6</v>
      </c>
      <c r="I59" s="85">
        <f>630*812*6*0.00000785</f>
        <v>24.094475999999997</v>
      </c>
      <c r="J59" s="82">
        <v>1</v>
      </c>
      <c r="K59" s="82">
        <v>1</v>
      </c>
      <c r="L59" s="82"/>
      <c r="M59" s="86" t="s">
        <v>44</v>
      </c>
      <c r="N59" s="87">
        <f>+F59*G59*H59*0.00000785</f>
        <v>24.285701999999997</v>
      </c>
      <c r="O59" s="88">
        <f>+R59/P59</f>
        <v>0.51963853802741189</v>
      </c>
      <c r="P59" s="87">
        <f>1220*2440*H59*0.00000785</f>
        <v>140.20728</v>
      </c>
      <c r="Q59" s="87">
        <v>3</v>
      </c>
      <c r="R59" s="247">
        <f>+Q59*N59</f>
        <v>72.857105999999987</v>
      </c>
      <c r="S59" s="180"/>
      <c r="T59" s="180"/>
      <c r="U59" s="180"/>
      <c r="V59" s="180"/>
      <c r="W59" s="180"/>
      <c r="X59" s="180"/>
      <c r="Y59" s="180"/>
      <c r="Z59" s="180"/>
      <c r="AA59" s="180"/>
      <c r="AB59" s="180"/>
      <c r="AC59" s="180"/>
    </row>
    <row r="60" spans="1:29" ht="31.95" customHeight="1" x14ac:dyDescent="0.3">
      <c r="A60" s="192">
        <v>28</v>
      </c>
      <c r="B60" s="190" t="s">
        <v>66</v>
      </c>
      <c r="C60" s="195" t="s">
        <v>29</v>
      </c>
      <c r="D60" s="190" t="s">
        <v>27</v>
      </c>
      <c r="E60" s="59" t="s">
        <v>31</v>
      </c>
      <c r="F60" s="61">
        <v>138</v>
      </c>
      <c r="G60" s="61">
        <v>600</v>
      </c>
      <c r="H60" s="76">
        <v>3</v>
      </c>
      <c r="I60" s="80">
        <f>138*600*3*0.00000785</f>
        <v>1.9499399999999998</v>
      </c>
      <c r="J60" s="224">
        <v>1</v>
      </c>
      <c r="K60" s="154">
        <v>1</v>
      </c>
      <c r="L60" s="190"/>
      <c r="M60" s="212" t="s">
        <v>44</v>
      </c>
      <c r="N60" s="64">
        <f t="shared" ref="N60:N76" si="19">+F60*G60*H60*0.00000785</f>
        <v>1.9499399999999998</v>
      </c>
      <c r="O60" s="65">
        <f t="shared" ref="O60:O76" si="20">+R60/P60</f>
        <v>0.94571351787153979</v>
      </c>
      <c r="P60" s="64">
        <f t="shared" ref="P60:P76" si="21">1220*2440*H60*0.00000785</f>
        <v>70.103639999999999</v>
      </c>
      <c r="Q60" s="64">
        <v>34</v>
      </c>
      <c r="R60" s="178">
        <f t="shared" ref="R60:R76" si="22">+Q60*N60</f>
        <v>66.297959999999989</v>
      </c>
      <c r="S60" s="180"/>
      <c r="T60" s="180"/>
      <c r="U60" s="180"/>
      <c r="V60" s="180"/>
      <c r="W60" s="180"/>
      <c r="X60" s="180"/>
      <c r="Y60" s="180"/>
      <c r="Z60" s="180"/>
      <c r="AA60" s="180"/>
      <c r="AB60" s="180"/>
      <c r="AC60" s="180"/>
    </row>
    <row r="61" spans="1:29" ht="31.95" customHeight="1" x14ac:dyDescent="0.3">
      <c r="A61" s="193"/>
      <c r="B61" s="185"/>
      <c r="C61" s="196"/>
      <c r="D61" s="185"/>
      <c r="E61" s="45" t="s">
        <v>32</v>
      </c>
      <c r="F61" s="36">
        <v>240</v>
      </c>
      <c r="G61" s="36">
        <v>240</v>
      </c>
      <c r="H61" s="55">
        <v>3</v>
      </c>
      <c r="I61" s="56">
        <f>+H61*G61*F61*0.00000785</f>
        <v>1.3564799999999999</v>
      </c>
      <c r="J61" s="225"/>
      <c r="K61" s="48">
        <v>1</v>
      </c>
      <c r="L61" s="185"/>
      <c r="M61" s="226"/>
      <c r="N61" s="57">
        <f t="shared" si="19"/>
        <v>1.3564799999999999</v>
      </c>
      <c r="O61" s="58">
        <f t="shared" si="20"/>
        <v>0.96748185971513034</v>
      </c>
      <c r="P61" s="57">
        <f t="shared" si="21"/>
        <v>70.103639999999999</v>
      </c>
      <c r="Q61" s="57">
        <v>50</v>
      </c>
      <c r="R61" s="254">
        <f t="shared" si="22"/>
        <v>67.823999999999998</v>
      </c>
      <c r="S61" s="180"/>
      <c r="T61" s="180"/>
      <c r="U61" s="180"/>
      <c r="V61" s="180"/>
      <c r="W61" s="180"/>
      <c r="X61" s="180"/>
      <c r="Y61" s="180"/>
      <c r="Z61" s="180"/>
      <c r="AA61" s="180"/>
      <c r="AB61" s="180"/>
      <c r="AC61" s="180"/>
    </row>
    <row r="62" spans="1:29" ht="31.95" customHeight="1" x14ac:dyDescent="0.3">
      <c r="A62" s="193"/>
      <c r="B62" s="185"/>
      <c r="C62" s="196"/>
      <c r="D62" s="185"/>
      <c r="E62" s="15" t="s">
        <v>135</v>
      </c>
      <c r="F62" s="12"/>
      <c r="G62" s="12"/>
      <c r="H62" s="22"/>
      <c r="I62" s="23"/>
      <c r="J62" s="177"/>
      <c r="K62" s="177"/>
      <c r="L62" s="43"/>
      <c r="M62" s="43"/>
      <c r="N62" s="50"/>
      <c r="O62" s="54"/>
      <c r="P62" s="50"/>
      <c r="Q62" s="50"/>
      <c r="R62" s="252"/>
      <c r="S62" s="180"/>
      <c r="T62" s="180"/>
      <c r="U62" s="180"/>
      <c r="V62" s="180"/>
      <c r="W62" s="180"/>
      <c r="X62" s="180"/>
      <c r="Y62" s="180"/>
      <c r="Z62" s="180"/>
      <c r="AA62" s="180"/>
      <c r="AB62" s="180"/>
      <c r="AC62" s="180"/>
    </row>
    <row r="63" spans="1:29" ht="31.95" customHeight="1" thickBot="1" x14ac:dyDescent="0.35">
      <c r="A63" s="194"/>
      <c r="B63" s="191"/>
      <c r="C63" s="197"/>
      <c r="D63" s="191"/>
      <c r="E63" s="15" t="s">
        <v>136</v>
      </c>
      <c r="F63" s="37"/>
      <c r="G63" s="37"/>
      <c r="H63" s="176"/>
      <c r="I63" s="56"/>
      <c r="J63" s="48"/>
      <c r="K63" s="48"/>
      <c r="L63" s="34"/>
      <c r="M63" s="40"/>
      <c r="N63" s="130"/>
      <c r="O63" s="131"/>
      <c r="P63" s="130"/>
      <c r="Q63" s="130"/>
      <c r="R63" s="248"/>
      <c r="S63" s="180"/>
      <c r="T63" s="180"/>
      <c r="U63" s="180"/>
      <c r="V63" s="180"/>
      <c r="W63" s="180"/>
      <c r="X63" s="180"/>
      <c r="Y63" s="180"/>
      <c r="Z63" s="180"/>
      <c r="AA63" s="180"/>
      <c r="AB63" s="180"/>
      <c r="AC63" s="180"/>
    </row>
    <row r="64" spans="1:29" ht="31.95" customHeight="1" x14ac:dyDescent="0.3">
      <c r="A64" s="192">
        <v>29</v>
      </c>
      <c r="B64" s="190" t="s">
        <v>67</v>
      </c>
      <c r="C64" s="190" t="s">
        <v>30</v>
      </c>
      <c r="D64" s="190" t="s">
        <v>27</v>
      </c>
      <c r="E64" s="59" t="s">
        <v>31</v>
      </c>
      <c r="F64" s="61">
        <v>700</v>
      </c>
      <c r="G64" s="61">
        <v>903</v>
      </c>
      <c r="H64" s="76">
        <v>3</v>
      </c>
      <c r="I64" s="77">
        <f>+H64*G64*F64*0.00000785</f>
        <v>14.885954999999999</v>
      </c>
      <c r="J64" s="224">
        <v>1</v>
      </c>
      <c r="K64" s="154">
        <v>1</v>
      </c>
      <c r="L64" s="190"/>
      <c r="M64" s="212" t="s">
        <v>44</v>
      </c>
      <c r="N64" s="64">
        <f t="shared" si="19"/>
        <v>14.885954999999999</v>
      </c>
      <c r="O64" s="65">
        <f t="shared" si="20"/>
        <v>0.63702633700618116</v>
      </c>
      <c r="P64" s="64">
        <f t="shared" si="21"/>
        <v>70.103639999999999</v>
      </c>
      <c r="Q64" s="64">
        <v>3</v>
      </c>
      <c r="R64" s="178">
        <f t="shared" si="22"/>
        <v>44.657865000000001</v>
      </c>
      <c r="S64" s="180"/>
      <c r="T64" s="180"/>
      <c r="U64" s="180"/>
      <c r="V64" s="180"/>
      <c r="W64" s="180"/>
      <c r="X64" s="180"/>
      <c r="Y64" s="180"/>
      <c r="Z64" s="180"/>
      <c r="AA64" s="180"/>
      <c r="AB64" s="180"/>
      <c r="AC64" s="180"/>
    </row>
    <row r="65" spans="1:29" ht="31.95" customHeight="1" x14ac:dyDescent="0.3">
      <c r="A65" s="193"/>
      <c r="B65" s="185"/>
      <c r="C65" s="185"/>
      <c r="D65" s="185"/>
      <c r="E65" s="45" t="s">
        <v>32</v>
      </c>
      <c r="F65" s="36">
        <v>380</v>
      </c>
      <c r="G65" s="36">
        <v>380</v>
      </c>
      <c r="H65" s="55">
        <v>3</v>
      </c>
      <c r="I65" s="56">
        <f>+H65*G65*F65*0.00000785*3</f>
        <v>10.201859999999998</v>
      </c>
      <c r="J65" s="225"/>
      <c r="K65" s="48">
        <v>3</v>
      </c>
      <c r="L65" s="185"/>
      <c r="M65" s="226"/>
      <c r="N65" s="57">
        <f t="shared" si="19"/>
        <v>3.4006199999999995</v>
      </c>
      <c r="O65" s="58">
        <f t="shared" si="20"/>
        <v>0.87315237839290505</v>
      </c>
      <c r="P65" s="57">
        <f t="shared" si="21"/>
        <v>70.103639999999999</v>
      </c>
      <c r="Q65" s="57">
        <v>18</v>
      </c>
      <c r="R65" s="254">
        <f t="shared" si="22"/>
        <v>61.211159999999992</v>
      </c>
      <c r="S65" s="180"/>
      <c r="T65" s="180"/>
      <c r="U65" s="180"/>
      <c r="V65" s="180"/>
      <c r="W65" s="180"/>
      <c r="X65" s="180"/>
      <c r="Y65" s="180"/>
      <c r="Z65" s="180"/>
      <c r="AA65" s="180"/>
      <c r="AB65" s="180"/>
      <c r="AC65" s="180"/>
    </row>
    <row r="66" spans="1:29" ht="31.95" customHeight="1" x14ac:dyDescent="0.3">
      <c r="A66" s="193"/>
      <c r="B66" s="185"/>
      <c r="C66" s="185"/>
      <c r="D66" s="185"/>
      <c r="E66" s="15" t="s">
        <v>135</v>
      </c>
      <c r="F66" s="12"/>
      <c r="G66" s="12"/>
      <c r="H66" s="22"/>
      <c r="I66" s="23"/>
      <c r="J66" s="177"/>
      <c r="K66" s="177"/>
      <c r="L66" s="43"/>
      <c r="M66" s="43"/>
      <c r="N66" s="50"/>
      <c r="O66" s="54"/>
      <c r="P66" s="50"/>
      <c r="Q66" s="50"/>
      <c r="R66" s="252"/>
      <c r="S66" s="180"/>
      <c r="T66" s="180"/>
      <c r="U66" s="180"/>
      <c r="V66" s="180"/>
      <c r="W66" s="180"/>
      <c r="X66" s="180"/>
      <c r="Y66" s="180"/>
      <c r="Z66" s="180"/>
      <c r="AA66" s="180"/>
      <c r="AB66" s="180"/>
      <c r="AC66" s="180"/>
    </row>
    <row r="67" spans="1:29" ht="31.95" customHeight="1" thickBot="1" x14ac:dyDescent="0.35">
      <c r="A67" s="194"/>
      <c r="B67" s="191"/>
      <c r="C67" s="191"/>
      <c r="D67" s="191"/>
      <c r="E67" s="15" t="s">
        <v>136</v>
      </c>
      <c r="F67" s="37"/>
      <c r="G67" s="37"/>
      <c r="H67" s="176"/>
      <c r="I67" s="56"/>
      <c r="J67" s="48"/>
      <c r="K67" s="48"/>
      <c r="L67" s="34"/>
      <c r="M67" s="40"/>
      <c r="N67" s="130"/>
      <c r="O67" s="131"/>
      <c r="P67" s="130"/>
      <c r="Q67" s="130"/>
      <c r="R67" s="248"/>
      <c r="S67" s="180"/>
      <c r="T67" s="180"/>
      <c r="U67" s="180"/>
      <c r="V67" s="180"/>
      <c r="W67" s="180"/>
      <c r="X67" s="180"/>
      <c r="Y67" s="180"/>
      <c r="Z67" s="180"/>
      <c r="AA67" s="180"/>
      <c r="AB67" s="180"/>
      <c r="AC67" s="180"/>
    </row>
    <row r="68" spans="1:29" ht="31.95" customHeight="1" x14ac:dyDescent="0.3">
      <c r="A68" s="192">
        <v>30</v>
      </c>
      <c r="B68" s="190" t="s">
        <v>86</v>
      </c>
      <c r="C68" s="190" t="s">
        <v>30</v>
      </c>
      <c r="D68" s="190" t="s">
        <v>27</v>
      </c>
      <c r="E68" s="59" t="s">
        <v>31</v>
      </c>
      <c r="F68" s="61">
        <v>700</v>
      </c>
      <c r="G68" s="61">
        <v>903</v>
      </c>
      <c r="H68" s="76">
        <v>3</v>
      </c>
      <c r="I68" s="77">
        <f>+H68*G68*F68*0.00000785</f>
        <v>14.885954999999999</v>
      </c>
      <c r="J68" s="224">
        <v>1</v>
      </c>
      <c r="K68" s="154">
        <v>1</v>
      </c>
      <c r="L68" s="190"/>
      <c r="M68" s="212" t="s">
        <v>44</v>
      </c>
      <c r="N68" s="64">
        <f t="shared" si="19"/>
        <v>14.885954999999999</v>
      </c>
      <c r="O68" s="65">
        <f t="shared" si="20"/>
        <v>0.63702633700618116</v>
      </c>
      <c r="P68" s="64">
        <f t="shared" si="21"/>
        <v>70.103639999999999</v>
      </c>
      <c r="Q68" s="64">
        <v>3</v>
      </c>
      <c r="R68" s="178">
        <f t="shared" si="22"/>
        <v>44.657865000000001</v>
      </c>
      <c r="S68" s="180"/>
      <c r="T68" s="180"/>
      <c r="U68" s="180"/>
      <c r="V68" s="180"/>
      <c r="W68" s="180"/>
      <c r="X68" s="180"/>
      <c r="Y68" s="180"/>
      <c r="Z68" s="180"/>
      <c r="AA68" s="180"/>
      <c r="AB68" s="180"/>
      <c r="AC68" s="180"/>
    </row>
    <row r="69" spans="1:29" ht="31.95" customHeight="1" x14ac:dyDescent="0.3">
      <c r="A69" s="193"/>
      <c r="B69" s="185"/>
      <c r="C69" s="185"/>
      <c r="D69" s="185"/>
      <c r="E69" s="45" t="s">
        <v>32</v>
      </c>
      <c r="F69" s="36">
        <v>380</v>
      </c>
      <c r="G69" s="36">
        <v>380</v>
      </c>
      <c r="H69" s="55">
        <v>3</v>
      </c>
      <c r="I69" s="56">
        <f>+H69*G69*F69*0.00000785*4</f>
        <v>13.602479999999998</v>
      </c>
      <c r="J69" s="225"/>
      <c r="K69" s="48">
        <v>4</v>
      </c>
      <c r="L69" s="185"/>
      <c r="M69" s="226"/>
      <c r="N69" s="57">
        <f t="shared" si="19"/>
        <v>3.4006199999999995</v>
      </c>
      <c r="O69" s="58">
        <f t="shared" si="20"/>
        <v>0.87315237839290505</v>
      </c>
      <c r="P69" s="57">
        <f t="shared" si="21"/>
        <v>70.103639999999999</v>
      </c>
      <c r="Q69" s="57">
        <v>18</v>
      </c>
      <c r="R69" s="254">
        <f t="shared" si="22"/>
        <v>61.211159999999992</v>
      </c>
      <c r="S69" s="180"/>
      <c r="T69" s="180"/>
      <c r="U69" s="180"/>
      <c r="V69" s="180"/>
      <c r="W69" s="180"/>
      <c r="X69" s="180"/>
      <c r="Y69" s="180"/>
      <c r="Z69" s="180"/>
      <c r="AA69" s="180"/>
      <c r="AB69" s="180"/>
      <c r="AC69" s="180"/>
    </row>
    <row r="70" spans="1:29" ht="31.95" customHeight="1" x14ac:dyDescent="0.3">
      <c r="A70" s="193"/>
      <c r="B70" s="185"/>
      <c r="C70" s="185"/>
      <c r="D70" s="185"/>
      <c r="E70" s="15" t="s">
        <v>135</v>
      </c>
      <c r="F70" s="12"/>
      <c r="G70" s="12"/>
      <c r="H70" s="22"/>
      <c r="I70" s="23"/>
      <c r="J70" s="177"/>
      <c r="K70" s="177"/>
      <c r="L70" s="43"/>
      <c r="M70" s="43"/>
      <c r="N70" s="50"/>
      <c r="O70" s="54"/>
      <c r="P70" s="50"/>
      <c r="Q70" s="50"/>
      <c r="R70" s="252"/>
      <c r="S70" s="180"/>
      <c r="T70" s="180"/>
      <c r="U70" s="180"/>
      <c r="V70" s="180"/>
      <c r="W70" s="180"/>
      <c r="X70" s="180"/>
      <c r="Y70" s="180"/>
      <c r="Z70" s="180"/>
      <c r="AA70" s="180"/>
      <c r="AB70" s="180"/>
      <c r="AC70" s="180"/>
    </row>
    <row r="71" spans="1:29" ht="31.95" customHeight="1" thickBot="1" x14ac:dyDescent="0.35">
      <c r="A71" s="194"/>
      <c r="B71" s="191"/>
      <c r="C71" s="191"/>
      <c r="D71" s="191"/>
      <c r="E71" s="15" t="s">
        <v>136</v>
      </c>
      <c r="F71" s="37"/>
      <c r="G71" s="37"/>
      <c r="H71" s="176"/>
      <c r="I71" s="56"/>
      <c r="J71" s="48"/>
      <c r="K71" s="48"/>
      <c r="L71" s="34"/>
      <c r="M71" s="40"/>
      <c r="N71" s="130"/>
      <c r="O71" s="131"/>
      <c r="P71" s="130"/>
      <c r="Q71" s="130"/>
      <c r="R71" s="248"/>
      <c r="S71" s="180"/>
      <c r="T71" s="180"/>
      <c r="U71" s="180"/>
      <c r="V71" s="180"/>
      <c r="W71" s="180"/>
      <c r="X71" s="180"/>
      <c r="Y71" s="180"/>
      <c r="Z71" s="180"/>
      <c r="AA71" s="180"/>
      <c r="AB71" s="180"/>
      <c r="AC71" s="180"/>
    </row>
    <row r="72" spans="1:29" ht="27.75" customHeight="1" x14ac:dyDescent="0.3">
      <c r="A72" s="188">
        <v>31</v>
      </c>
      <c r="B72" s="198" t="s">
        <v>69</v>
      </c>
      <c r="C72" s="231" t="s">
        <v>68</v>
      </c>
      <c r="D72" s="198" t="s">
        <v>27</v>
      </c>
      <c r="E72" s="59" t="s">
        <v>70</v>
      </c>
      <c r="F72" s="61">
        <v>285</v>
      </c>
      <c r="G72" s="61">
        <v>280</v>
      </c>
      <c r="H72" s="62">
        <v>4.5</v>
      </c>
      <c r="I72" s="63">
        <f>+H72*G72*F72*0.00000785</f>
        <v>2.8189349999999997</v>
      </c>
      <c r="J72" s="224">
        <v>1</v>
      </c>
      <c r="K72" s="154">
        <v>1</v>
      </c>
      <c r="L72" s="190"/>
      <c r="M72" s="201" t="s">
        <v>44</v>
      </c>
      <c r="N72" s="64">
        <f t="shared" si="19"/>
        <v>2.8189349999999997</v>
      </c>
      <c r="O72" s="65">
        <f t="shared" si="20"/>
        <v>0.85783391561408229</v>
      </c>
      <c r="P72" s="64">
        <f t="shared" si="21"/>
        <v>105.15545999999999</v>
      </c>
      <c r="Q72" s="64">
        <v>32</v>
      </c>
      <c r="R72" s="178">
        <f t="shared" si="22"/>
        <v>90.205919999999992</v>
      </c>
      <c r="S72" s="180"/>
      <c r="T72" s="180"/>
      <c r="U72" s="180"/>
      <c r="V72" s="180"/>
      <c r="W72" s="180"/>
      <c r="X72" s="180"/>
      <c r="Y72" s="180"/>
      <c r="Z72" s="180"/>
      <c r="AA72" s="180"/>
      <c r="AB72" s="180"/>
      <c r="AC72" s="180"/>
    </row>
    <row r="73" spans="1:29" ht="27.75" customHeight="1" x14ac:dyDescent="0.3">
      <c r="A73" s="200"/>
      <c r="B73" s="184"/>
      <c r="C73" s="203"/>
      <c r="D73" s="184"/>
      <c r="E73" s="15" t="s">
        <v>43</v>
      </c>
      <c r="F73" s="12">
        <v>205</v>
      </c>
      <c r="G73" s="12">
        <v>218</v>
      </c>
      <c r="H73" s="24">
        <v>2</v>
      </c>
      <c r="I73" s="19">
        <f>+H73*G73*F73*0.00000785</f>
        <v>0.70163299999999995</v>
      </c>
      <c r="J73" s="225"/>
      <c r="K73" s="48">
        <v>1</v>
      </c>
      <c r="L73" s="185"/>
      <c r="M73" s="216"/>
      <c r="N73" s="50">
        <f t="shared" si="19"/>
        <v>0.70163299999999995</v>
      </c>
      <c r="O73" s="54">
        <f t="shared" si="20"/>
        <v>0.8257020962106959</v>
      </c>
      <c r="P73" s="50">
        <f t="shared" si="21"/>
        <v>46.735759999999999</v>
      </c>
      <c r="Q73" s="50">
        <v>55</v>
      </c>
      <c r="R73" s="252">
        <f t="shared" si="22"/>
        <v>38.589814999999994</v>
      </c>
      <c r="S73" s="180"/>
      <c r="T73" s="180"/>
      <c r="U73" s="180"/>
      <c r="V73" s="180"/>
      <c r="W73" s="180"/>
      <c r="X73" s="180"/>
      <c r="Y73" s="180"/>
      <c r="Z73" s="180"/>
      <c r="AA73" s="180"/>
      <c r="AB73" s="180"/>
      <c r="AC73" s="180"/>
    </row>
    <row r="74" spans="1:29" ht="27.75" customHeight="1" x14ac:dyDescent="0.3">
      <c r="A74" s="200"/>
      <c r="B74" s="184"/>
      <c r="C74" s="203"/>
      <c r="D74" s="184"/>
      <c r="E74" s="15" t="s">
        <v>71</v>
      </c>
      <c r="F74" s="12">
        <v>50</v>
      </c>
      <c r="G74" s="12">
        <f>54+37+60-18</f>
        <v>133</v>
      </c>
      <c r="H74" s="27">
        <v>4.5</v>
      </c>
      <c r="I74" s="18">
        <f>+H74*G74*F74*0.00000785</f>
        <v>0.23491124999999999</v>
      </c>
      <c r="J74" s="225"/>
      <c r="K74" s="48">
        <v>1</v>
      </c>
      <c r="L74" s="185"/>
      <c r="M74" s="216"/>
      <c r="N74" s="50">
        <f t="shared" si="19"/>
        <v>0.23491124999999999</v>
      </c>
      <c r="O74" s="54">
        <f t="shared" si="20"/>
        <v>0.9650631550658425</v>
      </c>
      <c r="P74" s="50">
        <f t="shared" si="21"/>
        <v>105.15545999999999</v>
      </c>
      <c r="Q74" s="50">
        <v>432</v>
      </c>
      <c r="R74" s="252">
        <f t="shared" si="22"/>
        <v>101.48165999999999</v>
      </c>
      <c r="S74" s="180"/>
      <c r="T74" s="180"/>
      <c r="U74" s="180"/>
      <c r="V74" s="180"/>
      <c r="W74" s="180"/>
      <c r="X74" s="180"/>
      <c r="Y74" s="180"/>
      <c r="Z74" s="180"/>
      <c r="AA74" s="180"/>
      <c r="AB74" s="180"/>
      <c r="AC74" s="180"/>
    </row>
    <row r="75" spans="1:29" ht="27.75" customHeight="1" x14ac:dyDescent="0.3">
      <c r="A75" s="200"/>
      <c r="B75" s="184"/>
      <c r="C75" s="203"/>
      <c r="D75" s="184"/>
      <c r="E75" s="15" t="s">
        <v>72</v>
      </c>
      <c r="F75" s="12">
        <v>50</v>
      </c>
      <c r="G75" s="12">
        <v>133</v>
      </c>
      <c r="H75" s="27">
        <v>4.5</v>
      </c>
      <c r="I75" s="18">
        <f>+H75*G75*F75*0.00000785</f>
        <v>0.23491124999999999</v>
      </c>
      <c r="J75" s="225"/>
      <c r="K75" s="48">
        <v>1</v>
      </c>
      <c r="L75" s="185"/>
      <c r="M75" s="216"/>
      <c r="N75" s="50">
        <f t="shared" si="19"/>
        <v>0.23491124999999999</v>
      </c>
      <c r="O75" s="54">
        <f t="shared" si="20"/>
        <v>0.9650631550658425</v>
      </c>
      <c r="P75" s="50">
        <f t="shared" si="21"/>
        <v>105.15545999999999</v>
      </c>
      <c r="Q75" s="50">
        <v>432</v>
      </c>
      <c r="R75" s="252">
        <f t="shared" si="22"/>
        <v>101.48165999999999</v>
      </c>
      <c r="S75" s="180"/>
      <c r="T75" s="180"/>
      <c r="U75" s="180"/>
      <c r="V75" s="180"/>
      <c r="W75" s="180"/>
      <c r="X75" s="180"/>
      <c r="Y75" s="180"/>
      <c r="Z75" s="180"/>
      <c r="AA75" s="180"/>
      <c r="AB75" s="180"/>
      <c r="AC75" s="180"/>
    </row>
    <row r="76" spans="1:29" ht="27.75" customHeight="1" thickBot="1" x14ac:dyDescent="0.35">
      <c r="A76" s="189"/>
      <c r="B76" s="199"/>
      <c r="C76" s="232"/>
      <c r="D76" s="199"/>
      <c r="E76" s="68" t="s">
        <v>73</v>
      </c>
      <c r="F76" s="70">
        <v>50</v>
      </c>
      <c r="G76" s="70">
        <v>75</v>
      </c>
      <c r="H76" s="71">
        <v>4.5</v>
      </c>
      <c r="I76" s="72">
        <f>+H76*G76*F76*0.00000785</f>
        <v>0.13246875</v>
      </c>
      <c r="J76" s="233"/>
      <c r="K76" s="155">
        <v>1</v>
      </c>
      <c r="L76" s="191"/>
      <c r="M76" s="202"/>
      <c r="N76" s="73">
        <f t="shared" si="19"/>
        <v>0.13246875</v>
      </c>
      <c r="O76" s="74">
        <f t="shared" si="20"/>
        <v>0.96748185971513034</v>
      </c>
      <c r="P76" s="73">
        <f t="shared" si="21"/>
        <v>105.15545999999999</v>
      </c>
      <c r="Q76" s="73">
        <v>768</v>
      </c>
      <c r="R76" s="249">
        <f t="shared" si="22"/>
        <v>101.73599999999999</v>
      </c>
      <c r="S76" s="180"/>
      <c r="T76" s="180"/>
      <c r="U76" s="180"/>
      <c r="V76" s="180"/>
      <c r="W76" s="180"/>
      <c r="X76" s="180"/>
      <c r="Y76" s="180"/>
      <c r="Z76" s="180"/>
      <c r="AA76" s="180"/>
      <c r="AB76" s="180"/>
      <c r="AC76" s="180"/>
    </row>
  </sheetData>
  <mergeCells count="236">
    <mergeCell ref="AB38:AB40"/>
    <mergeCell ref="AC38:AC40"/>
    <mergeCell ref="S38:S40"/>
    <mergeCell ref="T38:T40"/>
    <mergeCell ref="U38:U40"/>
    <mergeCell ref="V38:V40"/>
    <mergeCell ref="W38:W40"/>
    <mergeCell ref="X38:X40"/>
    <mergeCell ref="Y38:Y40"/>
    <mergeCell ref="Z38:Z40"/>
    <mergeCell ref="AA38:AA40"/>
    <mergeCell ref="AB30:AB32"/>
    <mergeCell ref="AC30:AC32"/>
    <mergeCell ref="S35:S37"/>
    <mergeCell ref="T35:T37"/>
    <mergeCell ref="U35:U37"/>
    <mergeCell ref="V35:V37"/>
    <mergeCell ref="W35:W37"/>
    <mergeCell ref="X35:X37"/>
    <mergeCell ref="Y35:Y37"/>
    <mergeCell ref="Z35:Z37"/>
    <mergeCell ref="AA35:AA37"/>
    <mergeCell ref="AB35:AB37"/>
    <mergeCell ref="AC35:AC37"/>
    <mergeCell ref="S30:S32"/>
    <mergeCell ref="T30:T32"/>
    <mergeCell ref="U30:U32"/>
    <mergeCell ref="V30:V32"/>
    <mergeCell ref="W30:W32"/>
    <mergeCell ref="X30:X32"/>
    <mergeCell ref="Y30:Y32"/>
    <mergeCell ref="Z30:Z32"/>
    <mergeCell ref="AA30:AA32"/>
    <mergeCell ref="AB25:AB26"/>
    <mergeCell ref="AC25:AC26"/>
    <mergeCell ref="S28:S29"/>
    <mergeCell ref="T28:T29"/>
    <mergeCell ref="U28:U29"/>
    <mergeCell ref="V28:V29"/>
    <mergeCell ref="W28:W29"/>
    <mergeCell ref="X28:X29"/>
    <mergeCell ref="Y28:Y29"/>
    <mergeCell ref="Z28:Z29"/>
    <mergeCell ref="AA28:AA29"/>
    <mergeCell ref="AB28:AB29"/>
    <mergeCell ref="AC28:AC29"/>
    <mergeCell ref="S25:S26"/>
    <mergeCell ref="T25:T26"/>
    <mergeCell ref="U25:U26"/>
    <mergeCell ref="V25:V26"/>
    <mergeCell ref="W25:W26"/>
    <mergeCell ref="X25:X26"/>
    <mergeCell ref="Y25:Y26"/>
    <mergeCell ref="Z25:Z26"/>
    <mergeCell ref="AA25:AA26"/>
    <mergeCell ref="AB18:AB19"/>
    <mergeCell ref="AC18:AC19"/>
    <mergeCell ref="S20:S22"/>
    <mergeCell ref="T20:T22"/>
    <mergeCell ref="U20:U22"/>
    <mergeCell ref="V20:V22"/>
    <mergeCell ref="W20:W22"/>
    <mergeCell ref="X20:X22"/>
    <mergeCell ref="Y20:Y22"/>
    <mergeCell ref="Z20:Z22"/>
    <mergeCell ref="AA20:AA22"/>
    <mergeCell ref="AB20:AB22"/>
    <mergeCell ref="AC20:AC22"/>
    <mergeCell ref="S18:S19"/>
    <mergeCell ref="T18:T19"/>
    <mergeCell ref="U18:U19"/>
    <mergeCell ref="V18:V19"/>
    <mergeCell ref="W18:W19"/>
    <mergeCell ref="X18:X19"/>
    <mergeCell ref="Y18:Y19"/>
    <mergeCell ref="Z18:Z19"/>
    <mergeCell ref="AA18:AA19"/>
    <mergeCell ref="AC10:AC12"/>
    <mergeCell ref="S13:S17"/>
    <mergeCell ref="T13:T17"/>
    <mergeCell ref="U13:U17"/>
    <mergeCell ref="V13:V17"/>
    <mergeCell ref="W13:W17"/>
    <mergeCell ref="X13:X17"/>
    <mergeCell ref="Y13:Y17"/>
    <mergeCell ref="Z13:Z17"/>
    <mergeCell ref="AA13:AA17"/>
    <mergeCell ref="AB13:AB17"/>
    <mergeCell ref="AC13:AC17"/>
    <mergeCell ref="T10:T12"/>
    <mergeCell ref="U10:U12"/>
    <mergeCell ref="V10:V12"/>
    <mergeCell ref="W10:W12"/>
    <mergeCell ref="X10:X12"/>
    <mergeCell ref="Y10:Y12"/>
    <mergeCell ref="Z10:Z12"/>
    <mergeCell ref="AA10:AA12"/>
    <mergeCell ref="AB10:AB12"/>
    <mergeCell ref="AA6:AA9"/>
    <mergeCell ref="AB6:AB9"/>
    <mergeCell ref="AC6:AC9"/>
    <mergeCell ref="S3:AC3"/>
    <mergeCell ref="S2:AC2"/>
    <mergeCell ref="AB4:AB5"/>
    <mergeCell ref="AC4:AC5"/>
    <mergeCell ref="S6:S9"/>
    <mergeCell ref="T6:T9"/>
    <mergeCell ref="U6:U9"/>
    <mergeCell ref="V6:V9"/>
    <mergeCell ref="W6:W9"/>
    <mergeCell ref="X6:X9"/>
    <mergeCell ref="Y6:Y9"/>
    <mergeCell ref="Z6:Z9"/>
    <mergeCell ref="V4:V5"/>
    <mergeCell ref="W4:W5"/>
    <mergeCell ref="X4:X5"/>
    <mergeCell ref="Y4:Y5"/>
    <mergeCell ref="Z4:Z5"/>
    <mergeCell ref="AA4:AA5"/>
    <mergeCell ref="S4:S5"/>
    <mergeCell ref="T4:T5"/>
    <mergeCell ref="U4:U5"/>
    <mergeCell ref="M72:M76"/>
    <mergeCell ref="A60:A63"/>
    <mergeCell ref="A64:A67"/>
    <mergeCell ref="A68:A71"/>
    <mergeCell ref="B68:B71"/>
    <mergeCell ref="C68:C71"/>
    <mergeCell ref="B60:B63"/>
    <mergeCell ref="C60:C63"/>
    <mergeCell ref="B64:B67"/>
    <mergeCell ref="C64:C67"/>
    <mergeCell ref="A72:A76"/>
    <mergeCell ref="B72:B76"/>
    <mergeCell ref="C72:C76"/>
    <mergeCell ref="D72:D76"/>
    <mergeCell ref="J72:J76"/>
    <mergeCell ref="L72:L76"/>
    <mergeCell ref="J68:J69"/>
    <mergeCell ref="L68:L69"/>
    <mergeCell ref="M68:M69"/>
    <mergeCell ref="D68:D71"/>
    <mergeCell ref="S10:S12"/>
    <mergeCell ref="J64:J65"/>
    <mergeCell ref="L64:L65"/>
    <mergeCell ref="M64:M65"/>
    <mergeCell ref="D64:D67"/>
    <mergeCell ref="J60:J61"/>
    <mergeCell ref="L60:L61"/>
    <mergeCell ref="M60:M61"/>
    <mergeCell ref="D60:D63"/>
    <mergeCell ref="L51:L53"/>
    <mergeCell ref="M51:M53"/>
    <mergeCell ref="A54:A56"/>
    <mergeCell ref="B54:B56"/>
    <mergeCell ref="C54:C56"/>
    <mergeCell ref="D54:D56"/>
    <mergeCell ref="J54:J56"/>
    <mergeCell ref="L54:L56"/>
    <mergeCell ref="M54:M56"/>
    <mergeCell ref="A47:A50"/>
    <mergeCell ref="B47:B50"/>
    <mergeCell ref="C47:C50"/>
    <mergeCell ref="D47:D50"/>
    <mergeCell ref="L47:L50"/>
    <mergeCell ref="A51:A53"/>
    <mergeCell ref="B51:B53"/>
    <mergeCell ref="C51:C53"/>
    <mergeCell ref="D51:D53"/>
    <mergeCell ref="J51:J53"/>
    <mergeCell ref="M38:M40"/>
    <mergeCell ref="A43:A46"/>
    <mergeCell ref="B43:B46"/>
    <mergeCell ref="C43:C46"/>
    <mergeCell ref="D43:D46"/>
    <mergeCell ref="L43:L46"/>
    <mergeCell ref="A38:A40"/>
    <mergeCell ref="B38:B40"/>
    <mergeCell ref="C38:C40"/>
    <mergeCell ref="D38:D40"/>
    <mergeCell ref="J38:J40"/>
    <mergeCell ref="L38:L40"/>
    <mergeCell ref="M30:M32"/>
    <mergeCell ref="F32:G32"/>
    <mergeCell ref="A35:A37"/>
    <mergeCell ref="B35:B37"/>
    <mergeCell ref="C35:C37"/>
    <mergeCell ref="D35:D37"/>
    <mergeCell ref="J35:J37"/>
    <mergeCell ref="L35:L37"/>
    <mergeCell ref="M35:M37"/>
    <mergeCell ref="A30:A32"/>
    <mergeCell ref="B30:B32"/>
    <mergeCell ref="C30:C32"/>
    <mergeCell ref="D30:D32"/>
    <mergeCell ref="J30:J32"/>
    <mergeCell ref="L30:L32"/>
    <mergeCell ref="J25:J26"/>
    <mergeCell ref="L25:L26"/>
    <mergeCell ref="M25:M26"/>
    <mergeCell ref="A28:A29"/>
    <mergeCell ref="B28:B29"/>
    <mergeCell ref="C28:C29"/>
    <mergeCell ref="D28:D29"/>
    <mergeCell ref="L28:L29"/>
    <mergeCell ref="A20:A22"/>
    <mergeCell ref="B20:B22"/>
    <mergeCell ref="C20:C22"/>
    <mergeCell ref="D20:D22"/>
    <mergeCell ref="A25:A26"/>
    <mergeCell ref="B25:B26"/>
    <mergeCell ref="C25:C26"/>
    <mergeCell ref="D25:D26"/>
    <mergeCell ref="A13:A17"/>
    <mergeCell ref="B13:B17"/>
    <mergeCell ref="C13:C17"/>
    <mergeCell ref="D13:D17"/>
    <mergeCell ref="A18:A19"/>
    <mergeCell ref="B18:B19"/>
    <mergeCell ref="C18:C19"/>
    <mergeCell ref="D18:D19"/>
    <mergeCell ref="A10:A12"/>
    <mergeCell ref="B10:B12"/>
    <mergeCell ref="C10:C12"/>
    <mergeCell ref="D10:D12"/>
    <mergeCell ref="A6:A9"/>
    <mergeCell ref="B6:B9"/>
    <mergeCell ref="C6:C9"/>
    <mergeCell ref="D6:D9"/>
    <mergeCell ref="A1:R1"/>
    <mergeCell ref="F2:H2"/>
    <mergeCell ref="A4:A5"/>
    <mergeCell ref="B4:B5"/>
    <mergeCell ref="C4:C5"/>
    <mergeCell ref="D4:D5"/>
    <mergeCell ref="N2:R2"/>
  </mergeCells>
  <conditionalFormatting sqref="B13">
    <cfRule type="duplicateValues" dxfId="11" priority="6"/>
  </conditionalFormatting>
  <conditionalFormatting sqref="B23:B24 B27:B28 B30:B37">
    <cfRule type="duplicateValues" dxfId="10" priority="5"/>
  </conditionalFormatting>
  <conditionalFormatting sqref="C28">
    <cfRule type="duplicateValues" dxfId="9" priority="3"/>
  </conditionalFormatting>
  <conditionalFormatting sqref="D28">
    <cfRule type="duplicateValues" dxfId="8" priority="2"/>
  </conditionalFormatting>
  <conditionalFormatting sqref="L28">
    <cfRule type="duplicateValues" dxfId="7" priority="1"/>
  </conditionalFormatting>
  <conditionalFormatting sqref="B41:B42">
    <cfRule type="duplicateValues" dxfId="6" priority="10"/>
  </conditionalFormatting>
  <pageMargins left="0" right="0" top="0" bottom="0" header="0" footer="0"/>
  <pageSetup paperSize="9" scale="42" fitToHeight="2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D71"/>
  <sheetViews>
    <sheetView view="pageBreakPreview" zoomScale="80" zoomScaleSheetLayoutView="80" workbookViewId="0">
      <pane xSplit="1" ySplit="3" topLeftCell="H4" activePane="bottomRight" state="frozen"/>
      <selection pane="topRight" activeCell="B1" sqref="B1"/>
      <selection pane="bottomLeft" activeCell="A4" sqref="A4"/>
      <selection pane="bottomRight" activeCell="Y8" sqref="Y8"/>
    </sheetView>
  </sheetViews>
  <sheetFormatPr defaultRowHeight="14.4" x14ac:dyDescent="0.3"/>
  <cols>
    <col min="1" max="1" width="6.44140625" style="4" bestFit="1" customWidth="1"/>
    <col min="2" max="2" width="16.44140625" style="5" customWidth="1"/>
    <col min="3" max="3" width="18.88671875" customWidth="1"/>
    <col min="4" max="4" width="12.33203125" style="1" bestFit="1" customWidth="1"/>
    <col min="5" max="5" width="32.6640625" style="1" customWidth="1"/>
    <col min="6" max="6" width="8.109375" style="1" customWidth="1"/>
    <col min="7" max="7" width="8" style="1" customWidth="1"/>
    <col min="8" max="8" width="9.33203125" style="1" bestFit="1" customWidth="1"/>
    <col min="9" max="9" width="16" style="1" customWidth="1"/>
    <col min="10" max="10" width="12.44140625" style="1" customWidth="1"/>
    <col min="11" max="11" width="7.5546875" style="1" customWidth="1"/>
    <col min="12" max="12" width="13.44140625" style="1" hidden="1" customWidth="1"/>
    <col min="13" max="13" width="10" style="1" hidden="1" customWidth="1"/>
    <col min="14" max="14" width="10" style="1" customWidth="1"/>
    <col min="15" max="15" width="37.44140625" style="1" customWidth="1"/>
    <col min="16" max="16" width="14.6640625" style="3" hidden="1" customWidth="1"/>
    <col min="17" max="17" width="15.5546875" customWidth="1"/>
    <col min="18" max="18" width="21.44140625" customWidth="1"/>
    <col min="19" max="19" width="16.88671875" customWidth="1"/>
    <col min="20" max="20" width="16" customWidth="1"/>
    <col min="21" max="21" width="17.5546875" customWidth="1"/>
  </cols>
  <sheetData>
    <row r="1" spans="1:30" ht="31.2" x14ac:dyDescent="0.6">
      <c r="A1" s="186" t="s">
        <v>118</v>
      </c>
      <c r="B1" s="186"/>
      <c r="C1" s="186"/>
      <c r="D1" s="186"/>
      <c r="E1" s="186"/>
      <c r="F1" s="186"/>
      <c r="G1" s="186"/>
      <c r="H1" s="186"/>
      <c r="I1" s="186"/>
      <c r="J1" s="186"/>
      <c r="K1" s="186"/>
      <c r="L1" s="186"/>
      <c r="M1" s="186"/>
      <c r="N1" s="186"/>
      <c r="O1" s="186"/>
      <c r="P1" s="186"/>
      <c r="Q1" s="186"/>
      <c r="R1" s="186"/>
      <c r="S1" s="186"/>
      <c r="T1" s="186"/>
      <c r="U1" s="186"/>
    </row>
    <row r="2" spans="1:30" ht="42" customHeight="1" x14ac:dyDescent="0.5">
      <c r="A2" s="6"/>
      <c r="B2" s="7"/>
      <c r="C2" s="8"/>
      <c r="D2" s="9"/>
      <c r="E2" s="9"/>
      <c r="F2" s="187" t="s">
        <v>36</v>
      </c>
      <c r="G2" s="187"/>
      <c r="H2" s="187"/>
      <c r="I2" s="187" t="s">
        <v>35</v>
      </c>
      <c r="J2" s="187"/>
      <c r="K2" s="187"/>
      <c r="L2" s="10"/>
      <c r="M2" s="10"/>
      <c r="N2" s="10"/>
      <c r="O2" s="9"/>
      <c r="P2" s="11"/>
    </row>
    <row r="3" spans="1:30" s="2" customFormat="1" ht="65.25" customHeight="1" thickBot="1" x14ac:dyDescent="0.35">
      <c r="A3" s="36" t="s">
        <v>0</v>
      </c>
      <c r="B3" s="33" t="s">
        <v>2</v>
      </c>
      <c r="C3" s="33" t="s">
        <v>1</v>
      </c>
      <c r="D3" s="33" t="s">
        <v>22</v>
      </c>
      <c r="E3" s="33" t="s">
        <v>33</v>
      </c>
      <c r="F3" s="33"/>
      <c r="G3" s="33"/>
      <c r="H3" s="33"/>
      <c r="I3" s="33" t="s">
        <v>4</v>
      </c>
      <c r="J3" s="33" t="s">
        <v>3</v>
      </c>
      <c r="K3" s="33" t="s">
        <v>5</v>
      </c>
      <c r="L3" s="33" t="s">
        <v>85</v>
      </c>
      <c r="M3" s="33" t="s">
        <v>74</v>
      </c>
      <c r="N3" s="33" t="s">
        <v>127</v>
      </c>
      <c r="O3" s="33" t="s">
        <v>21</v>
      </c>
      <c r="P3" s="142" t="s">
        <v>75</v>
      </c>
      <c r="Q3" s="36" t="s">
        <v>116</v>
      </c>
      <c r="R3" s="36" t="s">
        <v>117</v>
      </c>
      <c r="S3" s="36" t="s">
        <v>123</v>
      </c>
      <c r="T3" s="36" t="s">
        <v>124</v>
      </c>
      <c r="U3" s="36" t="s">
        <v>125</v>
      </c>
    </row>
    <row r="4" spans="1:30" s="2" customFormat="1" ht="65.25" customHeight="1" x14ac:dyDescent="0.3">
      <c r="A4" s="188">
        <v>1</v>
      </c>
      <c r="B4" s="190" t="s">
        <v>110</v>
      </c>
      <c r="C4" s="190" t="s">
        <v>99</v>
      </c>
      <c r="D4" s="190" t="s">
        <v>24</v>
      </c>
      <c r="E4" s="60" t="s">
        <v>76</v>
      </c>
      <c r="F4" s="60"/>
      <c r="G4" s="60"/>
      <c r="H4" s="60"/>
      <c r="I4" s="60">
        <v>170</v>
      </c>
      <c r="J4" s="60">
        <v>760</v>
      </c>
      <c r="K4" s="60">
        <v>2.5</v>
      </c>
      <c r="L4" s="60"/>
      <c r="M4" s="60"/>
      <c r="N4" s="60">
        <v>1</v>
      </c>
      <c r="O4" s="60"/>
      <c r="P4" s="145"/>
      <c r="Q4" s="64">
        <f>+I4*J4*K4*0.00000785</f>
        <v>2.5355499999999997</v>
      </c>
      <c r="R4" s="65">
        <f>+U4/S4</f>
        <v>0.91144853533996228</v>
      </c>
      <c r="S4" s="64">
        <f>1220*2440*K4*0.00000785</f>
        <v>58.419699999999999</v>
      </c>
      <c r="T4" s="64">
        <v>21</v>
      </c>
      <c r="U4" s="66">
        <f>+T4*Q4</f>
        <v>53.246549999999992</v>
      </c>
      <c r="X4" s="174" t="s">
        <v>119</v>
      </c>
      <c r="Y4" s="175" t="s">
        <v>35</v>
      </c>
      <c r="Z4" s="240" t="s">
        <v>120</v>
      </c>
      <c r="AA4" s="241"/>
      <c r="AB4" s="240" t="s">
        <v>120</v>
      </c>
      <c r="AC4" s="241"/>
    </row>
    <row r="5" spans="1:30" s="2" customFormat="1" ht="65.25" customHeight="1" thickBot="1" x14ac:dyDescent="0.35">
      <c r="A5" s="189"/>
      <c r="B5" s="191"/>
      <c r="C5" s="191"/>
      <c r="D5" s="191"/>
      <c r="E5" s="69" t="s">
        <v>113</v>
      </c>
      <c r="F5" s="69"/>
      <c r="G5" s="69"/>
      <c r="H5" s="69"/>
      <c r="I5" s="69"/>
      <c r="J5" s="69" t="s">
        <v>126</v>
      </c>
      <c r="K5" s="69">
        <v>3</v>
      </c>
      <c r="L5" s="69"/>
      <c r="M5" s="69"/>
      <c r="N5" s="69">
        <v>1</v>
      </c>
      <c r="O5" s="69"/>
      <c r="P5" s="147"/>
      <c r="Q5" s="148"/>
      <c r="R5" s="148"/>
      <c r="S5" s="148"/>
      <c r="T5" s="148"/>
      <c r="U5" s="149"/>
      <c r="X5" s="168">
        <f>1220</f>
        <v>1220</v>
      </c>
      <c r="Y5" s="164">
        <v>240</v>
      </c>
      <c r="Z5" s="242">
        <f>X5/Y5</f>
        <v>5.083333333333333</v>
      </c>
      <c r="AA5" s="243"/>
      <c r="AB5" s="242">
        <f>X5/Y6</f>
        <v>1.6052631578947369</v>
      </c>
      <c r="AC5" s="243"/>
    </row>
    <row r="6" spans="1:30" s="2" customFormat="1" ht="24" customHeight="1" x14ac:dyDescent="0.3">
      <c r="A6" s="184">
        <v>2</v>
      </c>
      <c r="B6" s="185" t="s">
        <v>109</v>
      </c>
      <c r="C6" s="185" t="s">
        <v>40</v>
      </c>
      <c r="D6" s="185" t="s">
        <v>24</v>
      </c>
      <c r="E6" s="39" t="s">
        <v>272</v>
      </c>
      <c r="F6" s="35"/>
      <c r="G6" s="35"/>
      <c r="H6" s="35"/>
      <c r="I6" s="35">
        <v>240</v>
      </c>
      <c r="J6" s="35">
        <v>1010</v>
      </c>
      <c r="K6" s="137">
        <v>2</v>
      </c>
      <c r="L6" s="35"/>
      <c r="M6" s="35"/>
      <c r="N6" s="35">
        <v>1</v>
      </c>
      <c r="O6" s="35"/>
      <c r="P6" s="150"/>
      <c r="Q6" s="120">
        <f>+I6*J6*K6*0.00000785</f>
        <v>3.8056799999999997</v>
      </c>
      <c r="R6" s="121">
        <f>+U6/S6</f>
        <v>0.89572695511959144</v>
      </c>
      <c r="S6" s="120">
        <f>1220*2440*K6*0.00000785</f>
        <v>46.735759999999999</v>
      </c>
      <c r="T6" s="120">
        <v>11</v>
      </c>
      <c r="U6" s="120">
        <f>+T6*Q6</f>
        <v>41.862479999999998</v>
      </c>
      <c r="X6" s="168">
        <v>2440</v>
      </c>
      <c r="Y6" s="164">
        <v>760</v>
      </c>
      <c r="Z6" s="242">
        <f>X6/Y6</f>
        <v>3.2105263157894739</v>
      </c>
      <c r="AA6" s="243"/>
      <c r="AB6" s="242">
        <f>X6/Y5</f>
        <v>10.166666666666666</v>
      </c>
      <c r="AC6" s="243"/>
    </row>
    <row r="7" spans="1:30" s="2" customFormat="1" ht="24" customHeight="1" x14ac:dyDescent="0.3">
      <c r="A7" s="184"/>
      <c r="B7" s="185"/>
      <c r="C7" s="185"/>
      <c r="D7" s="185"/>
      <c r="E7" s="49" t="s">
        <v>273</v>
      </c>
      <c r="F7" s="32"/>
      <c r="G7" s="32"/>
      <c r="H7" s="32"/>
      <c r="I7" s="32">
        <v>90</v>
      </c>
      <c r="J7" s="32">
        <v>90</v>
      </c>
      <c r="K7" s="29">
        <v>3</v>
      </c>
      <c r="L7" s="32"/>
      <c r="M7" s="32"/>
      <c r="N7" s="43">
        <v>2</v>
      </c>
      <c r="O7" s="43"/>
      <c r="P7" s="25"/>
      <c r="Q7" s="50">
        <f>+I7*J7*K7*0.00000785</f>
        <v>0.19075499999999998</v>
      </c>
      <c r="R7" s="54">
        <f>+U7/S7</f>
        <v>0.95508599838753028</v>
      </c>
      <c r="S7" s="50">
        <f>1220*2440*K7*0.00000785</f>
        <v>70.103639999999999</v>
      </c>
      <c r="T7" s="50">
        <v>351</v>
      </c>
      <c r="U7" s="50">
        <f>+T7*Q7</f>
        <v>66.955005</v>
      </c>
      <c r="X7" s="165"/>
      <c r="Y7" s="166"/>
      <c r="Z7" s="259">
        <f>ROUNDDOWN(Z5,0)*ROUNDDOWN(Z6,0)</f>
        <v>15</v>
      </c>
      <c r="AA7" s="260"/>
      <c r="AB7" s="259">
        <f>ROUNDDOWN(AB5,0)*ROUNDDOWN(AB6,0)</f>
        <v>10</v>
      </c>
      <c r="AC7" s="260"/>
    </row>
    <row r="8" spans="1:30" s="2" customFormat="1" ht="24" customHeight="1" thickBot="1" x14ac:dyDescent="0.35">
      <c r="A8" s="184"/>
      <c r="B8" s="185"/>
      <c r="C8" s="185"/>
      <c r="D8" s="185"/>
      <c r="E8" s="38" t="s">
        <v>102</v>
      </c>
      <c r="F8" s="33"/>
      <c r="G8" s="33"/>
      <c r="H8" s="33"/>
      <c r="I8" s="33" t="s">
        <v>108</v>
      </c>
      <c r="J8" s="33" t="s">
        <v>107</v>
      </c>
      <c r="K8" s="141">
        <v>3</v>
      </c>
      <c r="L8" s="33"/>
      <c r="M8" s="33"/>
      <c r="N8" s="33">
        <v>2</v>
      </c>
      <c r="O8" s="33"/>
      <c r="P8" s="142"/>
      <c r="Q8" s="143"/>
      <c r="R8" s="143"/>
      <c r="S8" s="143"/>
      <c r="T8" s="143"/>
      <c r="U8" s="143"/>
      <c r="X8" s="165"/>
      <c r="Y8" s="167" t="s">
        <v>121</v>
      </c>
      <c r="Z8" s="168">
        <f>X5-ROUNDDOWN(Z5,0)*Y5</f>
        <v>20</v>
      </c>
      <c r="AA8" s="169">
        <v>2440</v>
      </c>
      <c r="AB8" s="168">
        <f>X5-ROUNDDOWN(AB5,0)*Y6</f>
        <v>460</v>
      </c>
      <c r="AC8" s="169">
        <v>2440</v>
      </c>
    </row>
    <row r="9" spans="1:30" s="2" customFormat="1" ht="24" customHeight="1" x14ac:dyDescent="0.3">
      <c r="A9" s="188">
        <v>3</v>
      </c>
      <c r="B9" s="190" t="s">
        <v>111</v>
      </c>
      <c r="C9" s="190" t="s">
        <v>100</v>
      </c>
      <c r="D9" s="190" t="s">
        <v>24</v>
      </c>
      <c r="E9" s="59" t="s">
        <v>101</v>
      </c>
      <c r="F9" s="60"/>
      <c r="G9" s="60"/>
      <c r="H9" s="60"/>
      <c r="I9" s="60">
        <v>29</v>
      </c>
      <c r="J9" s="60">
        <v>650</v>
      </c>
      <c r="K9" s="60">
        <v>1.2</v>
      </c>
      <c r="L9" s="60"/>
      <c r="M9" s="60"/>
      <c r="N9" s="60">
        <v>1</v>
      </c>
      <c r="O9" s="60"/>
      <c r="P9" s="145"/>
      <c r="Q9" s="64">
        <f>+I9*J9*K9*0.00000785</f>
        <v>0.17756699999999997</v>
      </c>
      <c r="R9" s="65">
        <f>+U9/S9</f>
        <v>0.89918704649287828</v>
      </c>
      <c r="S9" s="64">
        <f>1220*2440*K9*0.00000785</f>
        <v>28.041455999999997</v>
      </c>
      <c r="T9" s="64">
        <v>142</v>
      </c>
      <c r="U9" s="66">
        <f>+T9*Q9</f>
        <v>25.214513999999998</v>
      </c>
      <c r="X9" s="165"/>
      <c r="Y9" s="167" t="s">
        <v>121</v>
      </c>
      <c r="Z9" s="168">
        <f>X6-ROUNDDOWN(Z6,0)*Y6</f>
        <v>160</v>
      </c>
      <c r="AA9" s="169">
        <v>1220</v>
      </c>
      <c r="AB9" s="168">
        <f>X6-ROUNDDOWN(AB6,0)*Y5</f>
        <v>40</v>
      </c>
      <c r="AC9" s="169">
        <v>1220</v>
      </c>
    </row>
    <row r="10" spans="1:30" s="2" customFormat="1" ht="24" customHeight="1" x14ac:dyDescent="0.3">
      <c r="A10" s="200"/>
      <c r="B10" s="185"/>
      <c r="C10" s="185"/>
      <c r="D10" s="185"/>
      <c r="E10" s="15" t="s">
        <v>102</v>
      </c>
      <c r="F10" s="43"/>
      <c r="G10" s="43"/>
      <c r="H10" s="43"/>
      <c r="I10" s="43">
        <v>32</v>
      </c>
      <c r="J10" s="43">
        <v>600</v>
      </c>
      <c r="K10" s="43"/>
      <c r="L10" s="43"/>
      <c r="M10" s="43"/>
      <c r="N10" s="43">
        <v>1</v>
      </c>
      <c r="O10" s="43"/>
      <c r="P10" s="25"/>
      <c r="Q10" s="51"/>
      <c r="R10" s="51"/>
      <c r="S10" s="51"/>
      <c r="T10" s="51"/>
      <c r="U10" s="146"/>
      <c r="X10" s="165"/>
      <c r="Y10" s="166"/>
      <c r="Z10" s="170">
        <f>Z8/Y5</f>
        <v>8.3333333333333329E-2</v>
      </c>
      <c r="AA10" s="171">
        <f>AA8/Y5</f>
        <v>10.166666666666666</v>
      </c>
      <c r="AB10" s="170">
        <f>AB8/Y5</f>
        <v>1.9166666666666667</v>
      </c>
      <c r="AC10" s="171">
        <f>AC8/Y5</f>
        <v>10.166666666666666</v>
      </c>
    </row>
    <row r="11" spans="1:30" s="2" customFormat="1" ht="24" customHeight="1" thickBot="1" x14ac:dyDescent="0.35">
      <c r="A11" s="189"/>
      <c r="B11" s="191"/>
      <c r="C11" s="191"/>
      <c r="D11" s="191"/>
      <c r="E11" s="68" t="s">
        <v>103</v>
      </c>
      <c r="F11" s="69"/>
      <c r="G11" s="69"/>
      <c r="H11" s="69"/>
      <c r="I11" s="69"/>
      <c r="J11" s="69"/>
      <c r="K11" s="69"/>
      <c r="L11" s="69"/>
      <c r="M11" s="69"/>
      <c r="N11" s="69">
        <v>1</v>
      </c>
      <c r="O11" s="69"/>
      <c r="P11" s="147"/>
      <c r="Q11" s="148"/>
      <c r="R11" s="148"/>
      <c r="S11" s="148"/>
      <c r="T11" s="148"/>
      <c r="U11" s="149"/>
      <c r="X11" s="165"/>
      <c r="Y11" s="166"/>
      <c r="Z11" s="170">
        <f>AA8/Y6</f>
        <v>3.2105263157894739</v>
      </c>
      <c r="AA11" s="171">
        <f>Z8/Y6</f>
        <v>2.6315789473684209E-2</v>
      </c>
      <c r="AB11" s="170">
        <f>AC8/Y6</f>
        <v>3.2105263157894739</v>
      </c>
      <c r="AC11" s="171">
        <f>AB8/Y6</f>
        <v>0.60526315789473684</v>
      </c>
    </row>
    <row r="12" spans="1:30" ht="24" customHeight="1" x14ac:dyDescent="0.3">
      <c r="A12" s="192">
        <v>4</v>
      </c>
      <c r="B12" s="195" t="s">
        <v>47</v>
      </c>
      <c r="C12" s="195" t="s">
        <v>6</v>
      </c>
      <c r="D12" s="190" t="s">
        <v>23</v>
      </c>
      <c r="E12" s="46" t="s">
        <v>76</v>
      </c>
      <c r="F12" s="34"/>
      <c r="G12" s="34"/>
      <c r="H12" s="34"/>
      <c r="I12" s="34"/>
      <c r="J12" s="34"/>
      <c r="K12" s="34">
        <v>6</v>
      </c>
      <c r="L12" s="34"/>
      <c r="M12" s="34"/>
      <c r="N12" s="34">
        <v>1</v>
      </c>
      <c r="O12" s="34"/>
      <c r="P12" s="40" t="s">
        <v>44</v>
      </c>
      <c r="Q12" s="144"/>
      <c r="R12" s="144"/>
      <c r="S12" s="144"/>
      <c r="T12" s="144"/>
      <c r="U12" s="144"/>
      <c r="X12" s="165"/>
      <c r="Y12" s="167" t="s">
        <v>122</v>
      </c>
      <c r="Z12" s="261">
        <f>ROUNDDOWN(Z10,0)*ROUNDDOWN(Z11,0)</f>
        <v>0</v>
      </c>
      <c r="AA12" s="262">
        <f>ROUNDDOWN(AA10,0)*ROUNDDOWN(AA11,0)</f>
        <v>0</v>
      </c>
      <c r="AB12" s="261">
        <f>ROUNDDOWN(AB10,0)*ROUNDDOWN(AB11,0)</f>
        <v>3</v>
      </c>
      <c r="AC12" s="262">
        <f>ROUNDDOWN(AC10,0)*ROUNDDOWN(AC11,0)</f>
        <v>0</v>
      </c>
      <c r="AD12" s="53"/>
    </row>
    <row r="13" spans="1:30" ht="24" customHeight="1" x14ac:dyDescent="0.3">
      <c r="A13" s="193"/>
      <c r="B13" s="196"/>
      <c r="C13" s="196"/>
      <c r="D13" s="185"/>
      <c r="E13" s="46" t="s">
        <v>128</v>
      </c>
      <c r="F13" s="34"/>
      <c r="G13" s="34"/>
      <c r="H13" s="34"/>
      <c r="I13" s="34"/>
      <c r="J13" s="34"/>
      <c r="K13" s="34">
        <v>4.5</v>
      </c>
      <c r="L13" s="34"/>
      <c r="M13" s="34"/>
      <c r="N13" s="34">
        <v>1</v>
      </c>
      <c r="O13" s="34"/>
      <c r="P13" s="40"/>
      <c r="Q13" s="144"/>
      <c r="R13" s="144"/>
      <c r="S13" s="144"/>
      <c r="T13" s="144"/>
      <c r="U13" s="156"/>
      <c r="X13" s="165"/>
      <c r="Y13" s="166"/>
      <c r="Z13" s="170">
        <f>Z9/Y5</f>
        <v>0.66666666666666663</v>
      </c>
      <c r="AA13" s="171">
        <f>AA9/Y5</f>
        <v>5.083333333333333</v>
      </c>
      <c r="AB13" s="170">
        <f>AB9/Y5</f>
        <v>0.16666666666666666</v>
      </c>
      <c r="AC13" s="171">
        <f>AC9/Y5</f>
        <v>5.083333333333333</v>
      </c>
      <c r="AD13" s="53"/>
    </row>
    <row r="14" spans="1:30" ht="24" customHeight="1" x14ac:dyDescent="0.3">
      <c r="A14" s="193"/>
      <c r="B14" s="196"/>
      <c r="C14" s="196"/>
      <c r="D14" s="185"/>
      <c r="E14" s="46" t="s">
        <v>129</v>
      </c>
      <c r="F14" s="34"/>
      <c r="G14" s="34"/>
      <c r="H14" s="34"/>
      <c r="I14" s="34"/>
      <c r="J14" s="34"/>
      <c r="K14" s="34">
        <v>4.5</v>
      </c>
      <c r="L14" s="34"/>
      <c r="M14" s="34"/>
      <c r="N14" s="34">
        <v>1</v>
      </c>
      <c r="O14" s="34"/>
      <c r="P14" s="40"/>
      <c r="Q14" s="144"/>
      <c r="R14" s="144"/>
      <c r="S14" s="144"/>
      <c r="T14" s="144"/>
      <c r="U14" s="156"/>
      <c r="X14" s="165"/>
      <c r="Y14" s="166"/>
      <c r="Z14" s="170">
        <f>AA9/Y6</f>
        <v>1.6052631578947369</v>
      </c>
      <c r="AA14" s="171">
        <f>Z9/Y6</f>
        <v>0.21052631578947367</v>
      </c>
      <c r="AB14" s="170">
        <f>AC9/Y6</f>
        <v>1.6052631578947369</v>
      </c>
      <c r="AC14" s="171">
        <f>AB9/Y6</f>
        <v>5.2631578947368418E-2</v>
      </c>
      <c r="AD14" s="53"/>
    </row>
    <row r="15" spans="1:30" ht="24" customHeight="1" thickBot="1" x14ac:dyDescent="0.35">
      <c r="A15" s="193"/>
      <c r="B15" s="196"/>
      <c r="C15" s="196"/>
      <c r="D15" s="185"/>
      <c r="E15" s="46" t="s">
        <v>101</v>
      </c>
      <c r="F15" s="34"/>
      <c r="G15" s="34"/>
      <c r="H15" s="34"/>
      <c r="I15" s="34"/>
      <c r="J15" s="34"/>
      <c r="K15" s="34">
        <v>3</v>
      </c>
      <c r="L15" s="34"/>
      <c r="M15" s="34"/>
      <c r="N15" s="34">
        <v>1</v>
      </c>
      <c r="O15" s="34"/>
      <c r="P15" s="40"/>
      <c r="Q15" s="144"/>
      <c r="R15" s="144"/>
      <c r="S15" s="144"/>
      <c r="T15" s="144"/>
      <c r="U15" s="156"/>
      <c r="X15" s="172"/>
      <c r="Y15" s="173" t="s">
        <v>122</v>
      </c>
      <c r="Z15" s="263">
        <f>ROUNDDOWN(Z13,0)*ROUNDDOWN(Z14,0)</f>
        <v>0</v>
      </c>
      <c r="AA15" s="264">
        <f>ROUNDDOWN(AA13,0)*ROUNDDOWN(AA14,0)</f>
        <v>0</v>
      </c>
      <c r="AB15" s="263">
        <f>ROUNDDOWN(AB13,0)*ROUNDDOWN(AB14,0)</f>
        <v>0</v>
      </c>
      <c r="AC15" s="264">
        <f>ROUNDDOWN(AC13,0)*ROUNDDOWN(AC14,0)</f>
        <v>0</v>
      </c>
      <c r="AD15" s="53"/>
    </row>
    <row r="16" spans="1:30" ht="24" customHeight="1" thickBot="1" x14ac:dyDescent="0.35">
      <c r="A16" s="194"/>
      <c r="B16" s="197"/>
      <c r="C16" s="197"/>
      <c r="D16" s="191"/>
      <c r="E16" s="46" t="s">
        <v>130</v>
      </c>
      <c r="F16" s="34"/>
      <c r="G16" s="34"/>
      <c r="H16" s="34"/>
      <c r="I16" s="34"/>
      <c r="J16" s="34"/>
      <c r="K16" s="34">
        <v>3</v>
      </c>
      <c r="L16" s="34"/>
      <c r="M16" s="34"/>
      <c r="N16" s="34">
        <v>1</v>
      </c>
      <c r="O16" s="34"/>
      <c r="P16" s="40"/>
      <c r="Q16" s="144"/>
      <c r="R16" s="144"/>
      <c r="S16" s="144"/>
      <c r="T16" s="144"/>
      <c r="U16" s="156"/>
      <c r="X16" s="2"/>
      <c r="Y16" s="2"/>
      <c r="Z16" s="2"/>
      <c r="AA16" s="2"/>
      <c r="AB16" s="2"/>
      <c r="AC16" s="2"/>
      <c r="AD16" s="53"/>
    </row>
    <row r="17" spans="1:29" ht="40.200000000000003" customHeight="1" x14ac:dyDescent="0.3">
      <c r="A17" s="188">
        <v>5</v>
      </c>
      <c r="B17" s="198" t="s">
        <v>115</v>
      </c>
      <c r="C17" s="198" t="s">
        <v>104</v>
      </c>
      <c r="D17" s="198" t="s">
        <v>23</v>
      </c>
      <c r="E17" s="59" t="s">
        <v>76</v>
      </c>
      <c r="F17" s="60"/>
      <c r="G17" s="60"/>
      <c r="H17" s="60"/>
      <c r="I17" s="60">
        <v>160</v>
      </c>
      <c r="J17" s="60">
        <v>690</v>
      </c>
      <c r="K17" s="139">
        <v>2.5</v>
      </c>
      <c r="L17" s="60"/>
      <c r="M17" s="60"/>
      <c r="N17" s="60">
        <v>1</v>
      </c>
      <c r="O17" s="60"/>
      <c r="P17" s="117"/>
      <c r="Q17" s="64">
        <f>+I17*J17*K17*0.00000785</f>
        <v>2.1665999999999999</v>
      </c>
      <c r="R17" s="65">
        <f>+U17/S17</f>
        <v>0.89008331093791992</v>
      </c>
      <c r="S17" s="64">
        <f>1220*2440*K17*0.00000785</f>
        <v>58.419699999999999</v>
      </c>
      <c r="T17" s="64">
        <v>24</v>
      </c>
      <c r="U17" s="66">
        <f>+T17*Q17</f>
        <v>51.998399999999997</v>
      </c>
      <c r="X17" s="2"/>
      <c r="Y17" s="2"/>
      <c r="Z17" s="2">
        <f>+SUM(Z7+Z12+AA12+Z15+AA15)</f>
        <v>15</v>
      </c>
      <c r="AA17" s="2"/>
      <c r="AB17" s="2">
        <f>+SUM(AB7+AB12+AC12+AB15+AC15)</f>
        <v>13</v>
      </c>
      <c r="AC17" s="2"/>
    </row>
    <row r="18" spans="1:29" ht="40.200000000000003" customHeight="1" thickBot="1" x14ac:dyDescent="0.35">
      <c r="A18" s="189"/>
      <c r="B18" s="199"/>
      <c r="C18" s="199"/>
      <c r="D18" s="199"/>
      <c r="E18" s="68" t="s">
        <v>102</v>
      </c>
      <c r="F18" s="69"/>
      <c r="G18" s="69"/>
      <c r="H18" s="69"/>
      <c r="I18" s="69"/>
      <c r="J18" s="69" t="s">
        <v>114</v>
      </c>
      <c r="K18" s="140">
        <v>3</v>
      </c>
      <c r="L18" s="69"/>
      <c r="M18" s="69"/>
      <c r="N18" s="69">
        <v>2</v>
      </c>
      <c r="O18" s="69"/>
      <c r="P18" s="106"/>
      <c r="Q18" s="107"/>
      <c r="R18" s="107"/>
      <c r="S18" s="107"/>
      <c r="T18" s="107"/>
      <c r="U18" s="108"/>
      <c r="X18" s="2"/>
      <c r="Y18" s="2"/>
      <c r="Z18" s="2"/>
      <c r="AA18" s="2"/>
      <c r="AB18" s="2"/>
      <c r="AC18" s="2"/>
    </row>
    <row r="19" spans="1:29" ht="24" customHeight="1" x14ac:dyDescent="0.3">
      <c r="A19" s="184">
        <v>6</v>
      </c>
      <c r="B19" s="184" t="s">
        <v>105</v>
      </c>
      <c r="C19" s="203" t="s">
        <v>112</v>
      </c>
      <c r="D19" s="184" t="s">
        <v>23</v>
      </c>
      <c r="E19" s="47" t="s">
        <v>101</v>
      </c>
      <c r="F19" s="35"/>
      <c r="G19" s="35"/>
      <c r="H19" s="35"/>
      <c r="I19" s="35">
        <v>29</v>
      </c>
      <c r="J19" s="35">
        <v>605</v>
      </c>
      <c r="K19" s="137">
        <v>1.2</v>
      </c>
      <c r="L19" s="35"/>
      <c r="M19" s="35"/>
      <c r="N19" s="35">
        <v>1</v>
      </c>
      <c r="O19" s="35"/>
      <c r="P19" s="138"/>
      <c r="Q19" s="120">
        <f>+I19*J19*K19*0.00000785</f>
        <v>0.16527389999999997</v>
      </c>
      <c r="R19" s="121">
        <f>+U19/S19</f>
        <v>0.99017737167428099</v>
      </c>
      <c r="S19" s="120">
        <f>1220*2440*K19*0.00000785</f>
        <v>28.041455999999997</v>
      </c>
      <c r="T19" s="120">
        <v>168</v>
      </c>
      <c r="U19" s="120">
        <f>+T19*Q19</f>
        <v>27.766015199999995</v>
      </c>
      <c r="X19" s="2"/>
      <c r="Y19" s="2"/>
      <c r="Z19" s="2"/>
      <c r="AA19" s="2"/>
      <c r="AB19" s="2"/>
      <c r="AC19" s="2"/>
    </row>
    <row r="20" spans="1:29" ht="24" customHeight="1" x14ac:dyDescent="0.3">
      <c r="A20" s="184"/>
      <c r="B20" s="184"/>
      <c r="C20" s="203"/>
      <c r="D20" s="184"/>
      <c r="E20" s="15" t="s">
        <v>102</v>
      </c>
      <c r="F20" s="30"/>
      <c r="G20" s="30"/>
      <c r="H20" s="30"/>
      <c r="I20" s="30">
        <v>32</v>
      </c>
      <c r="J20" s="30">
        <v>570</v>
      </c>
      <c r="K20" s="30"/>
      <c r="L20" s="30"/>
      <c r="M20" s="30"/>
      <c r="N20" s="43">
        <v>1</v>
      </c>
      <c r="O20" s="43"/>
      <c r="P20" s="31"/>
      <c r="Q20" s="50"/>
      <c r="R20" s="54"/>
      <c r="S20" s="50"/>
      <c r="T20" s="50"/>
      <c r="U20" s="50"/>
      <c r="X20" s="2"/>
      <c r="Y20" s="2"/>
      <c r="Z20" s="2"/>
      <c r="AA20" s="2"/>
      <c r="AB20" s="2"/>
      <c r="AC20" s="2"/>
    </row>
    <row r="21" spans="1:29" ht="24" customHeight="1" thickBot="1" x14ac:dyDescent="0.35">
      <c r="A21" s="184"/>
      <c r="B21" s="184"/>
      <c r="C21" s="203"/>
      <c r="D21" s="184"/>
      <c r="E21" s="45" t="s">
        <v>103</v>
      </c>
      <c r="F21" s="33"/>
      <c r="G21" s="33"/>
      <c r="H21" s="33"/>
      <c r="I21" s="33"/>
      <c r="J21" s="33">
        <v>65</v>
      </c>
      <c r="K21" s="33"/>
      <c r="L21" s="33"/>
      <c r="M21" s="33"/>
      <c r="N21" s="33">
        <v>1</v>
      </c>
      <c r="O21" s="33"/>
      <c r="P21" s="28"/>
      <c r="Q21" s="98"/>
      <c r="R21" s="98"/>
      <c r="S21" s="98"/>
      <c r="T21" s="98"/>
      <c r="U21" s="98"/>
      <c r="X21" s="2"/>
      <c r="Y21" s="2"/>
      <c r="Z21" s="2"/>
      <c r="AA21" s="2"/>
      <c r="AB21" s="2"/>
      <c r="AC21" s="2"/>
    </row>
    <row r="22" spans="1:29" ht="76.5" customHeight="1" thickBot="1" x14ac:dyDescent="0.35">
      <c r="A22" s="81">
        <v>7</v>
      </c>
      <c r="B22" s="109" t="s">
        <v>48</v>
      </c>
      <c r="C22" s="83" t="s">
        <v>7</v>
      </c>
      <c r="D22" s="82" t="s">
        <v>24</v>
      </c>
      <c r="E22" s="83"/>
      <c r="F22" s="82">
        <v>118</v>
      </c>
      <c r="G22" s="82">
        <v>172</v>
      </c>
      <c r="H22" s="82">
        <v>122</v>
      </c>
      <c r="I22" s="82">
        <v>400</v>
      </c>
      <c r="J22" s="82">
        <v>660</v>
      </c>
      <c r="K22" s="115">
        <v>3</v>
      </c>
      <c r="L22" s="116">
        <f t="shared" ref="L22:L30" si="0">+K22*J22*I22*0.00000785</f>
        <v>6.2171999999999992</v>
      </c>
      <c r="M22" s="82">
        <v>1</v>
      </c>
      <c r="N22" s="82">
        <v>1</v>
      </c>
      <c r="O22" s="82"/>
      <c r="P22" s="86" t="s">
        <v>44</v>
      </c>
      <c r="Q22" s="87">
        <f t="shared" ref="Q22:Q26" si="1">+I22*J22*K22*0.00000785</f>
        <v>6.2171999999999992</v>
      </c>
      <c r="R22" s="88">
        <f t="shared" ref="R22:R26" si="2">+U22/S22</f>
        <v>0.88685837140553603</v>
      </c>
      <c r="S22" s="87">
        <f t="shared" ref="S22:S26" si="3">1220*2440*K22*0.00000785</f>
        <v>70.103639999999999</v>
      </c>
      <c r="T22" s="87">
        <v>10</v>
      </c>
      <c r="U22" s="89">
        <f t="shared" ref="U22:U26" si="4">+T22*Q22</f>
        <v>62.17199999999999</v>
      </c>
      <c r="X22" s="2"/>
      <c r="Y22" s="2"/>
      <c r="Z22" s="2"/>
      <c r="AA22" s="2"/>
      <c r="AB22" s="2"/>
      <c r="AC22" s="2"/>
    </row>
    <row r="23" spans="1:29" ht="62.25" customHeight="1" thickBot="1" x14ac:dyDescent="0.35">
      <c r="A23" s="37">
        <v>8</v>
      </c>
      <c r="B23" s="42" t="s">
        <v>49</v>
      </c>
      <c r="C23" s="46" t="s">
        <v>8</v>
      </c>
      <c r="D23" s="34" t="s">
        <v>24</v>
      </c>
      <c r="E23" s="46"/>
      <c r="F23" s="34">
        <v>80</v>
      </c>
      <c r="G23" s="34">
        <v>127</v>
      </c>
      <c r="H23" s="34">
        <v>80</v>
      </c>
      <c r="I23" s="34">
        <v>275</v>
      </c>
      <c r="J23" s="34">
        <v>580</v>
      </c>
      <c r="K23" s="128">
        <v>3</v>
      </c>
      <c r="L23" s="129">
        <f t="shared" si="0"/>
        <v>3.7562249999999997</v>
      </c>
      <c r="M23" s="34">
        <v>1</v>
      </c>
      <c r="N23" s="34">
        <v>1</v>
      </c>
      <c r="O23" s="34"/>
      <c r="P23" s="40" t="s">
        <v>44</v>
      </c>
      <c r="Q23" s="130">
        <f t="shared" si="1"/>
        <v>3.7562249999999997</v>
      </c>
      <c r="R23" s="131">
        <f t="shared" si="2"/>
        <v>0.85729642569201825</v>
      </c>
      <c r="S23" s="130">
        <f t="shared" si="3"/>
        <v>70.103639999999999</v>
      </c>
      <c r="T23" s="130">
        <v>16</v>
      </c>
      <c r="U23" s="130">
        <f t="shared" si="4"/>
        <v>60.099599999999995</v>
      </c>
      <c r="X23" s="2"/>
      <c r="Y23" s="2"/>
      <c r="Z23" s="2"/>
      <c r="AA23" s="2"/>
      <c r="AB23" s="2"/>
      <c r="AC23" s="2"/>
    </row>
    <row r="24" spans="1:29" ht="52.5" customHeight="1" x14ac:dyDescent="0.3">
      <c r="A24" s="188">
        <v>9</v>
      </c>
      <c r="B24" s="190" t="s">
        <v>50</v>
      </c>
      <c r="C24" s="204" t="s">
        <v>9</v>
      </c>
      <c r="D24" s="190" t="s">
        <v>24</v>
      </c>
      <c r="E24" s="59" t="s">
        <v>37</v>
      </c>
      <c r="F24" s="60">
        <v>50</v>
      </c>
      <c r="G24" s="60">
        <v>45.5</v>
      </c>
      <c r="H24" s="60">
        <v>20</v>
      </c>
      <c r="I24" s="60">
        <v>104</v>
      </c>
      <c r="J24" s="60">
        <v>645</v>
      </c>
      <c r="K24" s="122">
        <v>3</v>
      </c>
      <c r="L24" s="134">
        <f>+K24*645*I24*0.00000785</f>
        <v>1.579734</v>
      </c>
      <c r="M24" s="190">
        <v>1</v>
      </c>
      <c r="N24" s="101">
        <v>1</v>
      </c>
      <c r="O24" s="190"/>
      <c r="P24" s="201" t="s">
        <v>44</v>
      </c>
      <c r="Q24" s="64">
        <f t="shared" si="1"/>
        <v>1.579734</v>
      </c>
      <c r="R24" s="65">
        <f t="shared" si="2"/>
        <v>0.8563020693361999</v>
      </c>
      <c r="S24" s="64">
        <f t="shared" si="3"/>
        <v>70.103639999999999</v>
      </c>
      <c r="T24" s="64">
        <v>38</v>
      </c>
      <c r="U24" s="66">
        <f t="shared" si="4"/>
        <v>60.029891999999997</v>
      </c>
      <c r="X24" s="2"/>
      <c r="Y24" s="2"/>
      <c r="Z24" s="2"/>
      <c r="AA24" s="2"/>
      <c r="AB24" s="2"/>
      <c r="AC24" s="2"/>
    </row>
    <row r="25" spans="1:29" ht="27.6" customHeight="1" thickBot="1" x14ac:dyDescent="0.35">
      <c r="A25" s="189"/>
      <c r="B25" s="191"/>
      <c r="C25" s="205"/>
      <c r="D25" s="191"/>
      <c r="E25" s="68" t="s">
        <v>38</v>
      </c>
      <c r="F25" s="69">
        <v>25</v>
      </c>
      <c r="G25" s="69">
        <v>30</v>
      </c>
      <c r="H25" s="69">
        <v>25</v>
      </c>
      <c r="I25" s="69">
        <v>68</v>
      </c>
      <c r="J25" s="69">
        <v>420</v>
      </c>
      <c r="K25" s="135">
        <v>3</v>
      </c>
      <c r="L25" s="136">
        <f t="shared" si="0"/>
        <v>0.67258799999999996</v>
      </c>
      <c r="M25" s="191"/>
      <c r="N25" s="151">
        <v>1</v>
      </c>
      <c r="O25" s="191"/>
      <c r="P25" s="202"/>
      <c r="Q25" s="73">
        <f t="shared" si="1"/>
        <v>0.67258799999999996</v>
      </c>
      <c r="R25" s="74">
        <f t="shared" si="2"/>
        <v>0.9114485353399624</v>
      </c>
      <c r="S25" s="73">
        <f t="shared" si="3"/>
        <v>70.103639999999999</v>
      </c>
      <c r="T25" s="73">
        <v>95</v>
      </c>
      <c r="U25" s="75">
        <f t="shared" si="4"/>
        <v>63.895859999999999</v>
      </c>
    </row>
    <row r="26" spans="1:29" ht="50.25" customHeight="1" thickBot="1" x14ac:dyDescent="0.35">
      <c r="A26" s="37">
        <v>10</v>
      </c>
      <c r="B26" s="42" t="s">
        <v>51</v>
      </c>
      <c r="C26" s="46" t="s">
        <v>10</v>
      </c>
      <c r="D26" s="34" t="s">
        <v>24</v>
      </c>
      <c r="E26" s="46"/>
      <c r="F26" s="34">
        <v>42</v>
      </c>
      <c r="G26" s="34">
        <v>91</v>
      </c>
      <c r="H26" s="34">
        <v>42</v>
      </c>
      <c r="I26" s="34">
        <v>163</v>
      </c>
      <c r="J26" s="34">
        <v>645</v>
      </c>
      <c r="K26" s="128">
        <v>3</v>
      </c>
      <c r="L26" s="129">
        <f>+K26*645*I26*0.00000785</f>
        <v>2.4759292499999996</v>
      </c>
      <c r="M26" s="34">
        <v>1</v>
      </c>
      <c r="N26" s="34">
        <v>1</v>
      </c>
      <c r="O26" s="34"/>
      <c r="P26" s="40" t="s">
        <v>44</v>
      </c>
      <c r="Q26" s="130">
        <f t="shared" si="1"/>
        <v>2.4759292499999996</v>
      </c>
      <c r="R26" s="131">
        <f t="shared" si="2"/>
        <v>0.84763504434291836</v>
      </c>
      <c r="S26" s="130">
        <f t="shared" si="3"/>
        <v>70.103639999999999</v>
      </c>
      <c r="T26" s="130">
        <v>24</v>
      </c>
      <c r="U26" s="130">
        <f t="shared" si="4"/>
        <v>59.422301999999988</v>
      </c>
    </row>
    <row r="27" spans="1:29" ht="29.4" customHeight="1" x14ac:dyDescent="0.3">
      <c r="A27" s="188">
        <v>11</v>
      </c>
      <c r="B27" s="195" t="s">
        <v>11</v>
      </c>
      <c r="C27" s="195" t="s">
        <v>12</v>
      </c>
      <c r="D27" s="195" t="s">
        <v>24</v>
      </c>
      <c r="E27" s="157" t="s">
        <v>76</v>
      </c>
      <c r="F27" s="101"/>
      <c r="G27" s="101"/>
      <c r="H27" s="101"/>
      <c r="I27" s="101">
        <v>270</v>
      </c>
      <c r="J27" s="101">
        <v>160</v>
      </c>
      <c r="K27" s="158">
        <v>4.5</v>
      </c>
      <c r="L27" s="159">
        <f t="shared" si="0"/>
        <v>1.5260399999999998</v>
      </c>
      <c r="M27" s="101">
        <v>1</v>
      </c>
      <c r="N27" s="101">
        <v>1</v>
      </c>
      <c r="O27" s="195"/>
      <c r="P27" s="102" t="s">
        <v>44</v>
      </c>
      <c r="Q27" s="160">
        <f>+I27*J27*K27*0.00000785</f>
        <v>1.5260399999999998</v>
      </c>
      <c r="R27" s="161">
        <f>+U27/S27</f>
        <v>0.91427035743079821</v>
      </c>
      <c r="S27" s="160">
        <f>1220*2440*K27*0.00000785</f>
        <v>105.15545999999999</v>
      </c>
      <c r="T27" s="160">
        <v>63</v>
      </c>
      <c r="U27" s="162">
        <f>+T27*Q27</f>
        <v>96.140519999999995</v>
      </c>
    </row>
    <row r="28" spans="1:29" ht="29.4" customHeight="1" thickBot="1" x14ac:dyDescent="0.35">
      <c r="A28" s="189"/>
      <c r="B28" s="197"/>
      <c r="C28" s="197"/>
      <c r="D28" s="197"/>
      <c r="E28" s="68" t="s">
        <v>131</v>
      </c>
      <c r="F28" s="69"/>
      <c r="G28" s="69"/>
      <c r="H28" s="69"/>
      <c r="I28" s="69"/>
      <c r="J28" s="69"/>
      <c r="K28" s="163"/>
      <c r="L28" s="72"/>
      <c r="M28" s="69"/>
      <c r="N28" s="69">
        <v>2</v>
      </c>
      <c r="O28" s="197"/>
      <c r="P28" s="69"/>
      <c r="Q28" s="73"/>
      <c r="R28" s="74"/>
      <c r="S28" s="73"/>
      <c r="T28" s="73"/>
      <c r="U28" s="75"/>
    </row>
    <row r="29" spans="1:29" ht="24" customHeight="1" x14ac:dyDescent="0.3">
      <c r="A29" s="184">
        <v>12</v>
      </c>
      <c r="B29" s="196" t="s">
        <v>87</v>
      </c>
      <c r="C29" s="196" t="s">
        <v>13</v>
      </c>
      <c r="D29" s="185" t="s">
        <v>26</v>
      </c>
      <c r="E29" s="47" t="s">
        <v>76</v>
      </c>
      <c r="F29" s="35">
        <v>110</v>
      </c>
      <c r="G29" s="35">
        <v>102</v>
      </c>
      <c r="H29" s="35">
        <v>110</v>
      </c>
      <c r="I29" s="35">
        <v>305</v>
      </c>
      <c r="J29" s="35">
        <v>660</v>
      </c>
      <c r="K29" s="132">
        <v>4</v>
      </c>
      <c r="L29" s="133">
        <f t="shared" si="0"/>
        <v>6.3208199999999994</v>
      </c>
      <c r="M29" s="215">
        <v>1</v>
      </c>
      <c r="N29" s="41"/>
      <c r="O29" s="185"/>
      <c r="P29" s="206" t="s">
        <v>44</v>
      </c>
      <c r="Q29" s="120">
        <f>+I29*J29*K29*0.00000785</f>
        <v>6.3208199999999994</v>
      </c>
      <c r="R29" s="121">
        <f>+U29/S29</f>
        <v>0.87909836065573765</v>
      </c>
      <c r="S29" s="120">
        <f>1220*2440*K29*0.00000785</f>
        <v>93.471519999999998</v>
      </c>
      <c r="T29" s="120">
        <v>13</v>
      </c>
      <c r="U29" s="120">
        <f>+T29*Q29</f>
        <v>82.170659999999998</v>
      </c>
    </row>
    <row r="30" spans="1:29" ht="24" customHeight="1" x14ac:dyDescent="0.3">
      <c r="A30" s="184"/>
      <c r="B30" s="196"/>
      <c r="C30" s="196"/>
      <c r="D30" s="185"/>
      <c r="E30" s="15" t="s">
        <v>77</v>
      </c>
      <c r="F30" s="213" t="s">
        <v>79</v>
      </c>
      <c r="G30" s="238"/>
      <c r="H30" s="239"/>
      <c r="I30" s="13">
        <v>30</v>
      </c>
      <c r="J30" s="13">
        <v>90</v>
      </c>
      <c r="K30" s="16">
        <v>3</v>
      </c>
      <c r="L30" s="17">
        <f t="shared" si="0"/>
        <v>6.3584999999999989E-2</v>
      </c>
      <c r="M30" s="215"/>
      <c r="N30" s="41"/>
      <c r="O30" s="185"/>
      <c r="P30" s="206"/>
      <c r="Q30" s="50">
        <f>+I30*J30*K30*0.00000785</f>
        <v>6.3584999999999989E-2</v>
      </c>
      <c r="R30" s="54">
        <f>+U30/S30</f>
        <v>0.97957538296156932</v>
      </c>
      <c r="S30" s="50">
        <f>1220*2440*K30*0.00000785</f>
        <v>70.103639999999999</v>
      </c>
      <c r="T30" s="50">
        <v>1080</v>
      </c>
      <c r="U30" s="50">
        <f>+T30*Q30</f>
        <v>68.67179999999999</v>
      </c>
    </row>
    <row r="31" spans="1:29" ht="24" customHeight="1" thickBot="1" x14ac:dyDescent="0.35">
      <c r="A31" s="184"/>
      <c r="B31" s="196"/>
      <c r="C31" s="196"/>
      <c r="D31" s="185"/>
      <c r="E31" s="45" t="s">
        <v>78</v>
      </c>
      <c r="F31" s="237" t="s">
        <v>96</v>
      </c>
      <c r="G31" s="207"/>
      <c r="H31" s="207"/>
      <c r="I31" s="207"/>
      <c r="J31" s="208"/>
      <c r="K31" s="126"/>
      <c r="L31" s="127"/>
      <c r="M31" s="215"/>
      <c r="N31" s="41"/>
      <c r="O31" s="185"/>
      <c r="P31" s="206"/>
      <c r="Q31" s="98"/>
      <c r="R31" s="98"/>
      <c r="S31" s="98"/>
      <c r="T31" s="98"/>
      <c r="U31" s="98"/>
    </row>
    <row r="32" spans="1:29" ht="60" customHeight="1" thickBot="1" x14ac:dyDescent="0.35">
      <c r="A32" s="81">
        <v>13</v>
      </c>
      <c r="B32" s="109" t="s">
        <v>52</v>
      </c>
      <c r="C32" s="83" t="s">
        <v>14</v>
      </c>
      <c r="D32" s="82" t="s">
        <v>24</v>
      </c>
      <c r="E32" s="83"/>
      <c r="F32" s="82"/>
      <c r="G32" s="82"/>
      <c r="H32" s="82"/>
      <c r="I32" s="82">
        <v>325</v>
      </c>
      <c r="J32" s="82">
        <v>137</v>
      </c>
      <c r="K32" s="115">
        <v>3</v>
      </c>
      <c r="L32" s="116">
        <f>+(540*137*3*0.00000785)/2</f>
        <v>0.8711144999999999</v>
      </c>
      <c r="M32" s="82">
        <v>2</v>
      </c>
      <c r="N32" s="82"/>
      <c r="O32" s="82"/>
      <c r="P32" s="86" t="s">
        <v>44</v>
      </c>
      <c r="Q32" s="87">
        <f t="shared" ref="Q32:Q44" si="5">+I32*J32*K32*0.00000785</f>
        <v>1.04856375</v>
      </c>
      <c r="R32" s="88">
        <f t="shared" ref="R32:R44" si="6">+U32/S32</f>
        <v>0.88248286750873428</v>
      </c>
      <c r="S32" s="87">
        <f t="shared" ref="S32:S44" si="7">1220*2440*K32*0.00000785</f>
        <v>70.103639999999999</v>
      </c>
      <c r="T32" s="87">
        <v>59</v>
      </c>
      <c r="U32" s="89">
        <f t="shared" ref="U32:U44" si="8">+T32*Q32</f>
        <v>61.865261250000003</v>
      </c>
    </row>
    <row r="33" spans="1:21" ht="60" customHeight="1" thickBot="1" x14ac:dyDescent="0.35">
      <c r="A33" s="37">
        <v>14</v>
      </c>
      <c r="B33" s="42" t="s">
        <v>53</v>
      </c>
      <c r="C33" s="46" t="s">
        <v>15</v>
      </c>
      <c r="D33" s="34" t="s">
        <v>25</v>
      </c>
      <c r="E33" s="46"/>
      <c r="F33" s="34"/>
      <c r="G33" s="34"/>
      <c r="H33" s="34"/>
      <c r="I33" s="34">
        <v>284</v>
      </c>
      <c r="J33" s="34">
        <v>157</v>
      </c>
      <c r="K33" s="128">
        <v>3</v>
      </c>
      <c r="L33" s="129">
        <f>+(475*157*3*0.00000785)/2</f>
        <v>0.87812062499999988</v>
      </c>
      <c r="M33" s="34">
        <v>2</v>
      </c>
      <c r="N33" s="34"/>
      <c r="O33" s="34"/>
      <c r="P33" s="40" t="s">
        <v>44</v>
      </c>
      <c r="Q33" s="130">
        <f t="shared" si="5"/>
        <v>1.0500474</v>
      </c>
      <c r="R33" s="131">
        <f t="shared" si="6"/>
        <v>0.89871002418704649</v>
      </c>
      <c r="S33" s="130">
        <f t="shared" si="7"/>
        <v>70.103639999999999</v>
      </c>
      <c r="T33" s="130">
        <v>60</v>
      </c>
      <c r="U33" s="130">
        <f t="shared" si="8"/>
        <v>63.002843999999996</v>
      </c>
    </row>
    <row r="34" spans="1:21" ht="27.6" customHeight="1" x14ac:dyDescent="0.3">
      <c r="A34" s="188">
        <v>15</v>
      </c>
      <c r="B34" s="195" t="s">
        <v>54</v>
      </c>
      <c r="C34" s="209" t="s">
        <v>16</v>
      </c>
      <c r="D34" s="190" t="s">
        <v>25</v>
      </c>
      <c r="E34" s="59" t="s">
        <v>39</v>
      </c>
      <c r="F34" s="60"/>
      <c r="G34" s="60"/>
      <c r="H34" s="60" t="s">
        <v>42</v>
      </c>
      <c r="I34" s="60">
        <v>240</v>
      </c>
      <c r="J34" s="60">
        <v>240</v>
      </c>
      <c r="K34" s="122">
        <v>3</v>
      </c>
      <c r="L34" s="123">
        <f t="shared" ref="L34:L39" si="9">+K34*J34*I34*0.00000785</f>
        <v>1.3564799999999999</v>
      </c>
      <c r="M34" s="190">
        <v>1</v>
      </c>
      <c r="N34" s="101"/>
      <c r="O34" s="190"/>
      <c r="P34" s="212" t="s">
        <v>45</v>
      </c>
      <c r="Q34" s="64">
        <f t="shared" si="5"/>
        <v>1.3564799999999999</v>
      </c>
      <c r="R34" s="65">
        <f t="shared" si="6"/>
        <v>0.96748185971513034</v>
      </c>
      <c r="S34" s="64">
        <f t="shared" si="7"/>
        <v>70.103639999999999</v>
      </c>
      <c r="T34" s="64">
        <v>50</v>
      </c>
      <c r="U34" s="66">
        <f t="shared" si="8"/>
        <v>67.823999999999998</v>
      </c>
    </row>
    <row r="35" spans="1:21" ht="27.6" customHeight="1" x14ac:dyDescent="0.3">
      <c r="A35" s="200"/>
      <c r="B35" s="196"/>
      <c r="C35" s="210"/>
      <c r="D35" s="185"/>
      <c r="E35" s="15" t="s">
        <v>41</v>
      </c>
      <c r="F35" s="43"/>
      <c r="G35" s="43"/>
      <c r="H35" s="43"/>
      <c r="I35" s="43">
        <v>150</v>
      </c>
      <c r="J35" s="43">
        <v>86</v>
      </c>
      <c r="K35" s="16">
        <v>3</v>
      </c>
      <c r="L35" s="17">
        <f t="shared" si="9"/>
        <v>0.30379499999999998</v>
      </c>
      <c r="M35" s="185"/>
      <c r="N35" s="34"/>
      <c r="O35" s="185"/>
      <c r="P35" s="213"/>
      <c r="Q35" s="50">
        <f t="shared" si="5"/>
        <v>0.30379499999999998</v>
      </c>
      <c r="R35" s="54">
        <f t="shared" si="6"/>
        <v>0.97070679924751402</v>
      </c>
      <c r="S35" s="50">
        <f t="shared" si="7"/>
        <v>70.103639999999999</v>
      </c>
      <c r="T35" s="50">
        <v>224</v>
      </c>
      <c r="U35" s="67">
        <f t="shared" si="8"/>
        <v>68.050079999999994</v>
      </c>
    </row>
    <row r="36" spans="1:21" ht="27.6" customHeight="1" thickBot="1" x14ac:dyDescent="0.35">
      <c r="A36" s="189"/>
      <c r="B36" s="197"/>
      <c r="C36" s="211"/>
      <c r="D36" s="191"/>
      <c r="E36" s="68" t="s">
        <v>40</v>
      </c>
      <c r="F36" s="69">
        <v>15</v>
      </c>
      <c r="G36" s="69">
        <v>200</v>
      </c>
      <c r="H36" s="69">
        <v>15</v>
      </c>
      <c r="I36" s="69">
        <v>214</v>
      </c>
      <c r="J36" s="69">
        <v>225</v>
      </c>
      <c r="K36" s="124">
        <v>4</v>
      </c>
      <c r="L36" s="125">
        <f t="shared" si="9"/>
        <v>1.5119099999999999</v>
      </c>
      <c r="M36" s="191"/>
      <c r="N36" s="151"/>
      <c r="O36" s="191"/>
      <c r="P36" s="214"/>
      <c r="Q36" s="73">
        <f t="shared" si="5"/>
        <v>1.5119099999999999</v>
      </c>
      <c r="R36" s="74">
        <f t="shared" si="6"/>
        <v>0.88962980381617829</v>
      </c>
      <c r="S36" s="73">
        <f t="shared" si="7"/>
        <v>93.471519999999998</v>
      </c>
      <c r="T36" s="73">
        <v>55</v>
      </c>
      <c r="U36" s="75">
        <f t="shared" si="8"/>
        <v>83.155049999999989</v>
      </c>
    </row>
    <row r="37" spans="1:21" ht="30" customHeight="1" x14ac:dyDescent="0.3">
      <c r="A37" s="184">
        <v>16</v>
      </c>
      <c r="B37" s="185" t="s">
        <v>55</v>
      </c>
      <c r="C37" s="220" t="s">
        <v>17</v>
      </c>
      <c r="D37" s="185" t="s">
        <v>88</v>
      </c>
      <c r="E37" s="47" t="s">
        <v>37</v>
      </c>
      <c r="F37" s="35"/>
      <c r="G37" s="35"/>
      <c r="H37" s="35"/>
      <c r="I37" s="35">
        <v>430</v>
      </c>
      <c r="J37" s="35">
        <v>157</v>
      </c>
      <c r="K37" s="118">
        <v>4.5</v>
      </c>
      <c r="L37" s="119">
        <f t="shared" si="9"/>
        <v>2.3847907499999996</v>
      </c>
      <c r="M37" s="185">
        <v>1</v>
      </c>
      <c r="N37" s="34"/>
      <c r="O37" s="185"/>
      <c r="P37" s="216" t="s">
        <v>44</v>
      </c>
      <c r="Q37" s="120">
        <f t="shared" si="5"/>
        <v>2.3847907499999996</v>
      </c>
      <c r="R37" s="121">
        <f t="shared" si="6"/>
        <v>0.90714861596345064</v>
      </c>
      <c r="S37" s="120">
        <f t="shared" si="7"/>
        <v>105.15545999999999</v>
      </c>
      <c r="T37" s="120">
        <v>40</v>
      </c>
      <c r="U37" s="120">
        <f t="shared" si="8"/>
        <v>95.391629999999992</v>
      </c>
    </row>
    <row r="38" spans="1:21" ht="30" customHeight="1" x14ac:dyDescent="0.3">
      <c r="A38" s="184"/>
      <c r="B38" s="185"/>
      <c r="C38" s="220"/>
      <c r="D38" s="185"/>
      <c r="E38" s="15" t="s">
        <v>40</v>
      </c>
      <c r="F38" s="13"/>
      <c r="G38" s="13"/>
      <c r="H38" s="13"/>
      <c r="I38" s="13">
        <v>145</v>
      </c>
      <c r="J38" s="13">
        <v>70</v>
      </c>
      <c r="K38" s="26">
        <v>4.5</v>
      </c>
      <c r="L38" s="18">
        <f t="shared" si="9"/>
        <v>0.35854874999999997</v>
      </c>
      <c r="M38" s="185"/>
      <c r="N38" s="34"/>
      <c r="O38" s="185"/>
      <c r="P38" s="216"/>
      <c r="Q38" s="50">
        <f t="shared" si="5"/>
        <v>0.35854874999999997</v>
      </c>
      <c r="R38" s="54">
        <f t="shared" si="6"/>
        <v>0.95471647406611126</v>
      </c>
      <c r="S38" s="50">
        <f t="shared" si="7"/>
        <v>105.15545999999999</v>
      </c>
      <c r="T38" s="50">
        <v>280</v>
      </c>
      <c r="U38" s="50">
        <f t="shared" si="8"/>
        <v>100.39364999999999</v>
      </c>
    </row>
    <row r="39" spans="1:21" ht="30" customHeight="1" thickBot="1" x14ac:dyDescent="0.35">
      <c r="A39" s="184"/>
      <c r="B39" s="185"/>
      <c r="C39" s="220"/>
      <c r="D39" s="185"/>
      <c r="E39" s="45" t="s">
        <v>43</v>
      </c>
      <c r="F39" s="33"/>
      <c r="G39" s="33"/>
      <c r="H39" s="33"/>
      <c r="I39" s="33">
        <v>90</v>
      </c>
      <c r="J39" s="33">
        <v>105</v>
      </c>
      <c r="K39" s="113">
        <v>2</v>
      </c>
      <c r="L39" s="114">
        <f t="shared" si="9"/>
        <v>0.148365</v>
      </c>
      <c r="M39" s="185"/>
      <c r="N39" s="34"/>
      <c r="O39" s="185"/>
      <c r="P39" s="216"/>
      <c r="Q39" s="57">
        <f t="shared" si="5"/>
        <v>0.148365</v>
      </c>
      <c r="R39" s="58">
        <f t="shared" si="6"/>
        <v>0.94919040580489111</v>
      </c>
      <c r="S39" s="57">
        <f t="shared" si="7"/>
        <v>46.735759999999999</v>
      </c>
      <c r="T39" s="57">
        <v>299</v>
      </c>
      <c r="U39" s="57">
        <f t="shared" si="8"/>
        <v>44.361134999999997</v>
      </c>
    </row>
    <row r="40" spans="1:21" ht="60" customHeight="1" thickBot="1" x14ac:dyDescent="0.35">
      <c r="A40" s="81">
        <v>17</v>
      </c>
      <c r="B40" s="109" t="s">
        <v>56</v>
      </c>
      <c r="C40" s="83" t="s">
        <v>18</v>
      </c>
      <c r="D40" s="82" t="s">
        <v>46</v>
      </c>
      <c r="E40" s="83"/>
      <c r="F40" s="82">
        <v>98</v>
      </c>
      <c r="G40" s="82">
        <v>93</v>
      </c>
      <c r="H40" s="82">
        <v>83</v>
      </c>
      <c r="I40" s="82">
        <v>262</v>
      </c>
      <c r="J40" s="82">
        <v>672</v>
      </c>
      <c r="K40" s="115">
        <v>3</v>
      </c>
      <c r="L40" s="116">
        <f>+K40*J40*262*0.00000785</f>
        <v>4.1463071999999999</v>
      </c>
      <c r="M40" s="82">
        <v>1</v>
      </c>
      <c r="N40" s="82"/>
      <c r="O40" s="82"/>
      <c r="P40" s="86" t="s">
        <v>44</v>
      </c>
      <c r="Q40" s="87">
        <f t="shared" si="5"/>
        <v>4.1463071999999999</v>
      </c>
      <c r="R40" s="88">
        <f t="shared" si="6"/>
        <v>0.8871808653587745</v>
      </c>
      <c r="S40" s="87">
        <f t="shared" si="7"/>
        <v>70.103639999999999</v>
      </c>
      <c r="T40" s="87">
        <v>15</v>
      </c>
      <c r="U40" s="89">
        <f t="shared" si="8"/>
        <v>62.194607999999995</v>
      </c>
    </row>
    <row r="41" spans="1:21" ht="60" customHeight="1" thickBot="1" x14ac:dyDescent="0.35">
      <c r="A41" s="81">
        <v>18</v>
      </c>
      <c r="B41" s="109" t="s">
        <v>57</v>
      </c>
      <c r="C41" s="83" t="s">
        <v>19</v>
      </c>
      <c r="D41" s="82" t="s">
        <v>46</v>
      </c>
      <c r="E41" s="83"/>
      <c r="F41" s="82">
        <v>81</v>
      </c>
      <c r="G41" s="82">
        <v>165</v>
      </c>
      <c r="H41" s="82">
        <v>81</v>
      </c>
      <c r="I41" s="82">
        <v>305</v>
      </c>
      <c r="J41" s="82">
        <v>564</v>
      </c>
      <c r="K41" s="115">
        <v>3</v>
      </c>
      <c r="L41" s="116">
        <f>+K41*J41*I41*0.00000785</f>
        <v>4.0510709999999994</v>
      </c>
      <c r="M41" s="82">
        <v>1</v>
      </c>
      <c r="N41" s="82"/>
      <c r="O41" s="82"/>
      <c r="P41" s="86" t="s">
        <v>44</v>
      </c>
      <c r="Q41" s="87">
        <f t="shared" si="5"/>
        <v>4.0510709999999994</v>
      </c>
      <c r="R41" s="88">
        <f t="shared" si="6"/>
        <v>0.92459016393442617</v>
      </c>
      <c r="S41" s="87">
        <f t="shared" si="7"/>
        <v>70.103639999999999</v>
      </c>
      <c r="T41" s="87">
        <v>16</v>
      </c>
      <c r="U41" s="89">
        <f t="shared" si="8"/>
        <v>64.817135999999991</v>
      </c>
    </row>
    <row r="42" spans="1:21" ht="75" customHeight="1" thickBot="1" x14ac:dyDescent="0.35">
      <c r="A42" s="81">
        <v>19</v>
      </c>
      <c r="B42" s="109" t="s">
        <v>58</v>
      </c>
      <c r="C42" s="110" t="s">
        <v>20</v>
      </c>
      <c r="D42" s="82" t="s">
        <v>25</v>
      </c>
      <c r="E42" s="83"/>
      <c r="F42" s="82"/>
      <c r="G42" s="82"/>
      <c r="H42" s="82"/>
      <c r="I42" s="82">
        <v>154</v>
      </c>
      <c r="J42" s="82">
        <v>388</v>
      </c>
      <c r="K42" s="111">
        <v>4.5</v>
      </c>
      <c r="L42" s="112">
        <f>(1220*2440*4.5*0.00000785)/55</f>
        <v>1.9119174545454545</v>
      </c>
      <c r="M42" s="82">
        <v>1</v>
      </c>
      <c r="N42" s="82"/>
      <c r="O42" s="82"/>
      <c r="P42" s="86" t="s">
        <v>44</v>
      </c>
      <c r="Q42" s="87">
        <f t="shared" si="5"/>
        <v>2.1107393999999999</v>
      </c>
      <c r="R42" s="88">
        <f t="shared" si="6"/>
        <v>0</v>
      </c>
      <c r="S42" s="87">
        <f t="shared" si="7"/>
        <v>105.15545999999999</v>
      </c>
      <c r="T42" s="87"/>
      <c r="U42" s="89">
        <f t="shared" si="8"/>
        <v>0</v>
      </c>
    </row>
    <row r="43" spans="1:21" ht="24" customHeight="1" x14ac:dyDescent="0.3">
      <c r="A43" s="188">
        <v>20</v>
      </c>
      <c r="B43" s="198" t="s">
        <v>91</v>
      </c>
      <c r="C43" s="217" t="s">
        <v>20</v>
      </c>
      <c r="D43" s="198" t="s">
        <v>25</v>
      </c>
      <c r="E43" s="99" t="s">
        <v>97</v>
      </c>
      <c r="F43" s="60"/>
      <c r="G43" s="60"/>
      <c r="H43" s="60"/>
      <c r="I43" s="60">
        <v>70</v>
      </c>
      <c r="J43" s="60">
        <v>154</v>
      </c>
      <c r="K43" s="100">
        <v>4.5</v>
      </c>
      <c r="L43" s="63"/>
      <c r="M43" s="60"/>
      <c r="N43" s="101"/>
      <c r="O43" s="190"/>
      <c r="P43" s="117"/>
      <c r="Q43" s="64">
        <f t="shared" si="5"/>
        <v>0.38080349999999996</v>
      </c>
      <c r="R43" s="65">
        <f t="shared" si="6"/>
        <v>0</v>
      </c>
      <c r="S43" s="64">
        <f t="shared" si="7"/>
        <v>105.15545999999999</v>
      </c>
      <c r="T43" s="64"/>
      <c r="U43" s="66">
        <f t="shared" si="8"/>
        <v>0</v>
      </c>
    </row>
    <row r="44" spans="1:21" ht="24" customHeight="1" x14ac:dyDescent="0.3">
      <c r="A44" s="200"/>
      <c r="B44" s="184"/>
      <c r="C44" s="218"/>
      <c r="D44" s="184"/>
      <c r="E44" s="14" t="s">
        <v>98</v>
      </c>
      <c r="F44" s="43"/>
      <c r="G44" s="43"/>
      <c r="H44" s="43"/>
      <c r="I44" s="43">
        <v>70</v>
      </c>
      <c r="J44" s="43">
        <v>227</v>
      </c>
      <c r="K44" s="26">
        <v>4.5</v>
      </c>
      <c r="L44" s="18"/>
      <c r="M44" s="43"/>
      <c r="N44" s="34"/>
      <c r="O44" s="185"/>
      <c r="P44" s="44"/>
      <c r="Q44" s="50">
        <f t="shared" si="5"/>
        <v>0.5613142499999999</v>
      </c>
      <c r="R44" s="54">
        <f t="shared" si="6"/>
        <v>0</v>
      </c>
      <c r="S44" s="50">
        <f t="shared" si="7"/>
        <v>105.15545999999999</v>
      </c>
      <c r="T44" s="50"/>
      <c r="U44" s="67">
        <f t="shared" si="8"/>
        <v>0</v>
      </c>
    </row>
    <row r="45" spans="1:21" ht="24" customHeight="1" x14ac:dyDescent="0.3">
      <c r="A45" s="200"/>
      <c r="B45" s="184"/>
      <c r="C45" s="218"/>
      <c r="D45" s="184"/>
      <c r="E45" s="14" t="s">
        <v>93</v>
      </c>
      <c r="F45" s="43"/>
      <c r="G45" s="43"/>
      <c r="H45" s="43"/>
      <c r="I45" s="43"/>
      <c r="J45" s="43"/>
      <c r="K45" s="26"/>
      <c r="L45" s="18"/>
      <c r="M45" s="43"/>
      <c r="N45" s="34"/>
      <c r="O45" s="185"/>
      <c r="P45" s="44"/>
      <c r="Q45" s="52"/>
      <c r="R45" s="52"/>
      <c r="S45" s="52"/>
      <c r="T45" s="52"/>
      <c r="U45" s="103"/>
    </row>
    <row r="46" spans="1:21" ht="24" customHeight="1" thickBot="1" x14ac:dyDescent="0.35">
      <c r="A46" s="189"/>
      <c r="B46" s="199"/>
      <c r="C46" s="219"/>
      <c r="D46" s="199"/>
      <c r="E46" s="104" t="s">
        <v>94</v>
      </c>
      <c r="F46" s="69"/>
      <c r="G46" s="69"/>
      <c r="H46" s="69"/>
      <c r="I46" s="69"/>
      <c r="J46" s="69"/>
      <c r="K46" s="105"/>
      <c r="L46" s="72"/>
      <c r="M46" s="69"/>
      <c r="N46" s="151"/>
      <c r="O46" s="191"/>
      <c r="P46" s="106"/>
      <c r="Q46" s="107"/>
      <c r="R46" s="107"/>
      <c r="S46" s="107"/>
      <c r="T46" s="107"/>
      <c r="U46" s="108"/>
    </row>
    <row r="47" spans="1:21" ht="79.5" customHeight="1" thickBot="1" x14ac:dyDescent="0.35">
      <c r="A47" s="81">
        <v>21</v>
      </c>
      <c r="B47" s="109" t="s">
        <v>59</v>
      </c>
      <c r="C47" s="110" t="s">
        <v>20</v>
      </c>
      <c r="D47" s="82" t="s">
        <v>24</v>
      </c>
      <c r="E47" s="83"/>
      <c r="F47" s="82"/>
      <c r="G47" s="82"/>
      <c r="H47" s="82"/>
      <c r="I47" s="82">
        <v>154</v>
      </c>
      <c r="J47" s="82">
        <v>388</v>
      </c>
      <c r="K47" s="111">
        <v>4.5</v>
      </c>
      <c r="L47" s="112">
        <f>(1220*2440*4.5*0.00000785)/55</f>
        <v>1.9119174545454545</v>
      </c>
      <c r="M47" s="82">
        <v>1</v>
      </c>
      <c r="N47" s="82"/>
      <c r="O47" s="82"/>
      <c r="P47" s="86" t="s">
        <v>44</v>
      </c>
      <c r="Q47" s="87">
        <f t="shared" ref="Q47:Q49" si="10">+I47*J47*K47*0.00000785</f>
        <v>2.1107393999999999</v>
      </c>
      <c r="R47" s="88">
        <f t="shared" ref="R47:R49" si="11">+U47/S47</f>
        <v>0</v>
      </c>
      <c r="S47" s="87">
        <f t="shared" ref="S47:S49" si="12">1220*2440*K47*0.00000785</f>
        <v>105.15545999999999</v>
      </c>
      <c r="T47" s="87"/>
      <c r="U47" s="89">
        <f t="shared" ref="U47:U49" si="13">+T47*Q47</f>
        <v>0</v>
      </c>
    </row>
    <row r="48" spans="1:21" ht="24" customHeight="1" x14ac:dyDescent="0.3">
      <c r="A48" s="188">
        <v>22</v>
      </c>
      <c r="B48" s="198" t="s">
        <v>92</v>
      </c>
      <c r="C48" s="217" t="s">
        <v>20</v>
      </c>
      <c r="D48" s="198" t="s">
        <v>24</v>
      </c>
      <c r="E48" s="99" t="s">
        <v>97</v>
      </c>
      <c r="F48" s="60"/>
      <c r="G48" s="60"/>
      <c r="H48" s="60"/>
      <c r="I48" s="60">
        <v>70</v>
      </c>
      <c r="J48" s="60">
        <v>154</v>
      </c>
      <c r="K48" s="100">
        <v>4.5</v>
      </c>
      <c r="L48" s="63"/>
      <c r="M48" s="101"/>
      <c r="N48" s="101"/>
      <c r="O48" s="190"/>
      <c r="P48" s="102"/>
      <c r="Q48" s="64">
        <f t="shared" si="10"/>
        <v>0.38080349999999996</v>
      </c>
      <c r="R48" s="65">
        <f t="shared" si="11"/>
        <v>0</v>
      </c>
      <c r="S48" s="64">
        <f t="shared" si="12"/>
        <v>105.15545999999999</v>
      </c>
      <c r="T48" s="64"/>
      <c r="U48" s="66">
        <f t="shared" si="13"/>
        <v>0</v>
      </c>
    </row>
    <row r="49" spans="1:21" ht="24" customHeight="1" x14ac:dyDescent="0.3">
      <c r="A49" s="200"/>
      <c r="B49" s="184"/>
      <c r="C49" s="218"/>
      <c r="D49" s="184"/>
      <c r="E49" s="14" t="s">
        <v>98</v>
      </c>
      <c r="F49" s="43"/>
      <c r="G49" s="43"/>
      <c r="H49" s="43"/>
      <c r="I49" s="43">
        <v>70</v>
      </c>
      <c r="J49" s="43">
        <v>227</v>
      </c>
      <c r="K49" s="26">
        <v>4.5</v>
      </c>
      <c r="L49" s="18"/>
      <c r="M49" s="33"/>
      <c r="N49" s="34"/>
      <c r="O49" s="185"/>
      <c r="P49" s="28"/>
      <c r="Q49" s="50">
        <f t="shared" si="10"/>
        <v>0.5613142499999999</v>
      </c>
      <c r="R49" s="54">
        <f t="shared" si="11"/>
        <v>0</v>
      </c>
      <c r="S49" s="50">
        <f t="shared" si="12"/>
        <v>105.15545999999999</v>
      </c>
      <c r="T49" s="50"/>
      <c r="U49" s="67">
        <f t="shared" si="13"/>
        <v>0</v>
      </c>
    </row>
    <row r="50" spans="1:21" ht="24" customHeight="1" x14ac:dyDescent="0.3">
      <c r="A50" s="200"/>
      <c r="B50" s="184"/>
      <c r="C50" s="218"/>
      <c r="D50" s="184"/>
      <c r="E50" s="14" t="s">
        <v>93</v>
      </c>
      <c r="F50" s="43"/>
      <c r="G50" s="43"/>
      <c r="H50" s="43"/>
      <c r="I50" s="43"/>
      <c r="J50" s="43"/>
      <c r="K50" s="26"/>
      <c r="L50" s="18"/>
      <c r="M50" s="33"/>
      <c r="N50" s="34"/>
      <c r="O50" s="185"/>
      <c r="P50" s="28"/>
      <c r="Q50" s="52"/>
      <c r="R50" s="52"/>
      <c r="S50" s="52"/>
      <c r="T50" s="52"/>
      <c r="U50" s="103"/>
    </row>
    <row r="51" spans="1:21" ht="24" customHeight="1" thickBot="1" x14ac:dyDescent="0.35">
      <c r="A51" s="189"/>
      <c r="B51" s="199"/>
      <c r="C51" s="219"/>
      <c r="D51" s="199"/>
      <c r="E51" s="104" t="s">
        <v>95</v>
      </c>
      <c r="F51" s="69"/>
      <c r="G51" s="69"/>
      <c r="H51" s="69"/>
      <c r="I51" s="69"/>
      <c r="J51" s="69"/>
      <c r="K51" s="105"/>
      <c r="L51" s="72"/>
      <c r="M51" s="69"/>
      <c r="N51" s="151"/>
      <c r="O51" s="191"/>
      <c r="P51" s="106"/>
      <c r="Q51" s="107"/>
      <c r="R51" s="107"/>
      <c r="S51" s="107"/>
      <c r="T51" s="107"/>
      <c r="U51" s="108"/>
    </row>
    <row r="52" spans="1:21" ht="30" customHeight="1" x14ac:dyDescent="0.3">
      <c r="A52" s="188">
        <v>23</v>
      </c>
      <c r="B52" s="198" t="s">
        <v>60</v>
      </c>
      <c r="C52" s="198" t="s">
        <v>89</v>
      </c>
      <c r="D52" s="198" t="s">
        <v>46</v>
      </c>
      <c r="E52" s="59" t="s">
        <v>80</v>
      </c>
      <c r="F52" s="60"/>
      <c r="G52" s="60"/>
      <c r="H52" s="60"/>
      <c r="I52" s="60">
        <v>117</v>
      </c>
      <c r="J52" s="60">
        <v>147</v>
      </c>
      <c r="K52" s="94">
        <v>6</v>
      </c>
      <c r="L52" s="95">
        <f t="shared" ref="L52:L57" si="14">+K52*J52*I52*0.00000785</f>
        <v>0.81007289999999998</v>
      </c>
      <c r="M52" s="198">
        <v>1</v>
      </c>
      <c r="N52" s="152"/>
      <c r="O52" s="198"/>
      <c r="P52" s="221" t="s">
        <v>44</v>
      </c>
      <c r="Q52" s="64">
        <f t="shared" ref="Q52:Q57" si="15">+I52*J52*K52*0.00000785</f>
        <v>0.81007289999999998</v>
      </c>
      <c r="R52" s="65">
        <f t="shared" ref="R52:R57" si="16">+U52/S52</f>
        <v>0</v>
      </c>
      <c r="S52" s="64">
        <f t="shared" ref="S52:S57" si="17">1220*2440*K52*0.00000785</f>
        <v>140.20728</v>
      </c>
      <c r="T52" s="64"/>
      <c r="U52" s="66">
        <f t="shared" ref="U52:U57" si="18">+T52*Q52</f>
        <v>0</v>
      </c>
    </row>
    <row r="53" spans="1:21" ht="30" customHeight="1" x14ac:dyDescent="0.3">
      <c r="A53" s="200"/>
      <c r="B53" s="184"/>
      <c r="C53" s="184"/>
      <c r="D53" s="184"/>
      <c r="E53" s="15" t="s">
        <v>34</v>
      </c>
      <c r="F53" s="43"/>
      <c r="G53" s="43"/>
      <c r="H53" s="43"/>
      <c r="I53" s="43">
        <v>107</v>
      </c>
      <c r="J53" s="43">
        <v>274.5</v>
      </c>
      <c r="K53" s="20">
        <v>6</v>
      </c>
      <c r="L53" s="21">
        <f t="shared" si="14"/>
        <v>1.3833976499999998</v>
      </c>
      <c r="M53" s="184"/>
      <c r="N53" s="37"/>
      <c r="O53" s="184"/>
      <c r="P53" s="222"/>
      <c r="Q53" s="50">
        <f t="shared" si="15"/>
        <v>1.3833976499999998</v>
      </c>
      <c r="R53" s="54">
        <f t="shared" si="16"/>
        <v>0</v>
      </c>
      <c r="S53" s="50">
        <f t="shared" si="17"/>
        <v>140.20728</v>
      </c>
      <c r="T53" s="50"/>
      <c r="U53" s="67">
        <f t="shared" si="18"/>
        <v>0</v>
      </c>
    </row>
    <row r="54" spans="1:21" ht="30" customHeight="1" thickBot="1" x14ac:dyDescent="0.35">
      <c r="A54" s="189"/>
      <c r="B54" s="199"/>
      <c r="C54" s="199"/>
      <c r="D54" s="199"/>
      <c r="E54" s="68" t="s">
        <v>81</v>
      </c>
      <c r="F54" s="69"/>
      <c r="G54" s="69"/>
      <c r="H54" s="69"/>
      <c r="I54" s="69">
        <v>121</v>
      </c>
      <c r="J54" s="69">
        <v>137</v>
      </c>
      <c r="K54" s="96">
        <v>6</v>
      </c>
      <c r="L54" s="97">
        <f t="shared" si="14"/>
        <v>0.78077669999999999</v>
      </c>
      <c r="M54" s="199"/>
      <c r="N54" s="153"/>
      <c r="O54" s="199"/>
      <c r="P54" s="223"/>
      <c r="Q54" s="73">
        <f t="shared" si="15"/>
        <v>0.78077669999999999</v>
      </c>
      <c r="R54" s="74">
        <f t="shared" si="16"/>
        <v>0</v>
      </c>
      <c r="S54" s="73">
        <f t="shared" si="17"/>
        <v>140.20728</v>
      </c>
      <c r="T54" s="73"/>
      <c r="U54" s="75">
        <f t="shared" si="18"/>
        <v>0</v>
      </c>
    </row>
    <row r="55" spans="1:21" ht="30" customHeight="1" x14ac:dyDescent="0.3">
      <c r="A55" s="188">
        <v>24</v>
      </c>
      <c r="B55" s="198" t="s">
        <v>61</v>
      </c>
      <c r="C55" s="198" t="s">
        <v>90</v>
      </c>
      <c r="D55" s="198" t="s">
        <v>46</v>
      </c>
      <c r="E55" s="59" t="s">
        <v>80</v>
      </c>
      <c r="F55" s="60"/>
      <c r="G55" s="60"/>
      <c r="H55" s="60"/>
      <c r="I55" s="60">
        <v>117</v>
      </c>
      <c r="J55" s="60">
        <v>147</v>
      </c>
      <c r="K55" s="94">
        <v>6</v>
      </c>
      <c r="L55" s="95">
        <f t="shared" si="14"/>
        <v>0.81007289999999998</v>
      </c>
      <c r="M55" s="198">
        <v>1</v>
      </c>
      <c r="N55" s="152"/>
      <c r="O55" s="198"/>
      <c r="P55" s="221" t="s">
        <v>44</v>
      </c>
      <c r="Q55" s="64">
        <f t="shared" si="15"/>
        <v>0.81007289999999998</v>
      </c>
      <c r="R55" s="65">
        <f t="shared" si="16"/>
        <v>0</v>
      </c>
      <c r="S55" s="64">
        <f t="shared" si="17"/>
        <v>140.20728</v>
      </c>
      <c r="T55" s="64"/>
      <c r="U55" s="66">
        <f t="shared" si="18"/>
        <v>0</v>
      </c>
    </row>
    <row r="56" spans="1:21" ht="30" customHeight="1" x14ac:dyDescent="0.3">
      <c r="A56" s="200"/>
      <c r="B56" s="184"/>
      <c r="C56" s="184"/>
      <c r="D56" s="184"/>
      <c r="E56" s="15" t="s">
        <v>34</v>
      </c>
      <c r="F56" s="43"/>
      <c r="G56" s="43"/>
      <c r="H56" s="43"/>
      <c r="I56" s="43">
        <v>107</v>
      </c>
      <c r="J56" s="43">
        <v>274.5</v>
      </c>
      <c r="K56" s="20">
        <v>6</v>
      </c>
      <c r="L56" s="21">
        <f t="shared" si="14"/>
        <v>1.3833976499999998</v>
      </c>
      <c r="M56" s="184"/>
      <c r="N56" s="37"/>
      <c r="O56" s="184"/>
      <c r="P56" s="222"/>
      <c r="Q56" s="50">
        <f t="shared" si="15"/>
        <v>1.3833976499999998</v>
      </c>
      <c r="R56" s="54">
        <f t="shared" si="16"/>
        <v>0</v>
      </c>
      <c r="S56" s="50">
        <f t="shared" si="17"/>
        <v>140.20728</v>
      </c>
      <c r="T56" s="50"/>
      <c r="U56" s="67">
        <f t="shared" si="18"/>
        <v>0</v>
      </c>
    </row>
    <row r="57" spans="1:21" ht="30" customHeight="1" thickBot="1" x14ac:dyDescent="0.35">
      <c r="A57" s="189"/>
      <c r="B57" s="199"/>
      <c r="C57" s="199"/>
      <c r="D57" s="199"/>
      <c r="E57" s="68" t="s">
        <v>81</v>
      </c>
      <c r="F57" s="69"/>
      <c r="G57" s="69"/>
      <c r="H57" s="69"/>
      <c r="I57" s="69">
        <v>121</v>
      </c>
      <c r="J57" s="69">
        <v>137</v>
      </c>
      <c r="K57" s="96">
        <v>6</v>
      </c>
      <c r="L57" s="97">
        <f t="shared" si="14"/>
        <v>0.78077669999999999</v>
      </c>
      <c r="M57" s="199"/>
      <c r="N57" s="153"/>
      <c r="O57" s="199"/>
      <c r="P57" s="223"/>
      <c r="Q57" s="73">
        <f t="shared" si="15"/>
        <v>0.78077669999999999</v>
      </c>
      <c r="R57" s="74">
        <f t="shared" si="16"/>
        <v>0</v>
      </c>
      <c r="S57" s="73">
        <f t="shared" si="17"/>
        <v>140.20728</v>
      </c>
      <c r="T57" s="73"/>
      <c r="U57" s="75">
        <f t="shared" si="18"/>
        <v>0</v>
      </c>
    </row>
    <row r="58" spans="1:21" ht="68.25" customHeight="1" thickBot="1" x14ac:dyDescent="0.35">
      <c r="A58" s="81">
        <v>25</v>
      </c>
      <c r="B58" s="82" t="s">
        <v>65</v>
      </c>
      <c r="C58" s="83" t="s">
        <v>10</v>
      </c>
      <c r="D58" s="82" t="s">
        <v>27</v>
      </c>
      <c r="E58" s="83"/>
      <c r="F58" s="82">
        <v>55</v>
      </c>
      <c r="G58" s="82">
        <v>290</v>
      </c>
      <c r="H58" s="82">
        <v>55</v>
      </c>
      <c r="I58" s="84">
        <v>382</v>
      </c>
      <c r="J58" s="84">
        <v>820</v>
      </c>
      <c r="K58" s="90">
        <v>3</v>
      </c>
      <c r="L58" s="91">
        <f>382*820*3*0.00000785</f>
        <v>7.3768019999999996</v>
      </c>
      <c r="M58" s="82">
        <v>1</v>
      </c>
      <c r="N58" s="82"/>
      <c r="O58" s="82"/>
      <c r="P58" s="86" t="s">
        <v>44</v>
      </c>
      <c r="Q58" s="87">
        <f>+I58*J58*K58*0.00000785</f>
        <v>7.3768019999999996</v>
      </c>
      <c r="R58" s="88">
        <f>+U58/S58</f>
        <v>0</v>
      </c>
      <c r="S58" s="87">
        <f>1220*2440*K58*0.00000785</f>
        <v>70.103639999999999</v>
      </c>
      <c r="T58" s="87"/>
      <c r="U58" s="89">
        <f>+T58*Q58</f>
        <v>0</v>
      </c>
    </row>
    <row r="59" spans="1:21" ht="79.5" customHeight="1" thickBot="1" x14ac:dyDescent="0.35">
      <c r="A59" s="81">
        <v>26</v>
      </c>
      <c r="B59" s="82" t="s">
        <v>64</v>
      </c>
      <c r="C59" s="83" t="s">
        <v>63</v>
      </c>
      <c r="D59" s="82" t="s">
        <v>27</v>
      </c>
      <c r="E59" s="83"/>
      <c r="F59" s="82">
        <v>110</v>
      </c>
      <c r="G59" s="82">
        <v>260</v>
      </c>
      <c r="H59" s="82">
        <v>110</v>
      </c>
      <c r="I59" s="84">
        <v>460</v>
      </c>
      <c r="J59" s="84">
        <v>752</v>
      </c>
      <c r="K59" s="92">
        <v>4.5</v>
      </c>
      <c r="L59" s="93">
        <f>460*752*4.5*0.00000785</f>
        <v>12.219624</v>
      </c>
      <c r="M59" s="82">
        <v>1</v>
      </c>
      <c r="N59" s="82"/>
      <c r="O59" s="82"/>
      <c r="P59" s="86" t="s">
        <v>44</v>
      </c>
      <c r="Q59" s="87">
        <f>+I59*J59*K59*0.00000785</f>
        <v>12.219624</v>
      </c>
      <c r="R59" s="88">
        <f>+U59/S59</f>
        <v>0</v>
      </c>
      <c r="S59" s="87">
        <f>1220*2440*K59*0.00000785</f>
        <v>105.15545999999999</v>
      </c>
      <c r="T59" s="87"/>
      <c r="U59" s="89">
        <f>+T59*Q59</f>
        <v>0</v>
      </c>
    </row>
    <row r="60" spans="1:21" ht="79.5" customHeight="1" thickBot="1" x14ac:dyDescent="0.35">
      <c r="A60" s="81">
        <v>27</v>
      </c>
      <c r="B60" s="82" t="s">
        <v>62</v>
      </c>
      <c r="C60" s="83" t="s">
        <v>28</v>
      </c>
      <c r="D60" s="82" t="s">
        <v>27</v>
      </c>
      <c r="E60" s="83"/>
      <c r="F60" s="82">
        <v>191.5</v>
      </c>
      <c r="G60" s="82">
        <v>277</v>
      </c>
      <c r="H60" s="82">
        <v>191.5</v>
      </c>
      <c r="I60" s="84">
        <v>635</v>
      </c>
      <c r="J60" s="84">
        <v>812</v>
      </c>
      <c r="K60" s="85">
        <v>6</v>
      </c>
      <c r="L60" s="85">
        <f>630*812*6*0.00000785</f>
        <v>24.094475999999997</v>
      </c>
      <c r="M60" s="82">
        <v>1</v>
      </c>
      <c r="N60" s="82"/>
      <c r="O60" s="82"/>
      <c r="P60" s="86" t="s">
        <v>44</v>
      </c>
      <c r="Q60" s="87">
        <f>+I60*J60*K60*0.00000785</f>
        <v>24.285701999999997</v>
      </c>
      <c r="R60" s="88">
        <f>+U60/S60</f>
        <v>0</v>
      </c>
      <c r="S60" s="87">
        <f>1220*2440*K60*0.00000785</f>
        <v>140.20728</v>
      </c>
      <c r="T60" s="87"/>
      <c r="U60" s="89">
        <f>+T60*Q60</f>
        <v>0</v>
      </c>
    </row>
    <row r="61" spans="1:21" ht="51.75" customHeight="1" x14ac:dyDescent="0.3">
      <c r="A61" s="188">
        <v>28</v>
      </c>
      <c r="B61" s="190" t="s">
        <v>66</v>
      </c>
      <c r="C61" s="209" t="s">
        <v>29</v>
      </c>
      <c r="D61" s="60" t="s">
        <v>27</v>
      </c>
      <c r="E61" s="59" t="s">
        <v>31</v>
      </c>
      <c r="F61" s="60"/>
      <c r="G61" s="60"/>
      <c r="H61" s="60"/>
      <c r="I61" s="61">
        <v>138</v>
      </c>
      <c r="J61" s="61">
        <v>600</v>
      </c>
      <c r="K61" s="76">
        <v>3</v>
      </c>
      <c r="L61" s="80">
        <f>138*600*3*0.00000785</f>
        <v>1.9499399999999998</v>
      </c>
      <c r="M61" s="224">
        <v>1</v>
      </c>
      <c r="N61" s="154"/>
      <c r="O61" s="190"/>
      <c r="P61" s="212" t="s">
        <v>44</v>
      </c>
      <c r="Q61" s="64">
        <f t="shared" ref="Q61:Q71" si="19">+I61*J61*K61*0.00000785</f>
        <v>1.9499399999999998</v>
      </c>
      <c r="R61" s="65">
        <f t="shared" ref="R61:R71" si="20">+U61/S61</f>
        <v>0</v>
      </c>
      <c r="S61" s="64">
        <f t="shared" ref="S61:S71" si="21">1220*2440*K61*0.00000785</f>
        <v>70.103639999999999</v>
      </c>
      <c r="T61" s="64"/>
      <c r="U61" s="66">
        <f t="shared" ref="U61:U71" si="22">+T61*Q61</f>
        <v>0</v>
      </c>
    </row>
    <row r="62" spans="1:21" ht="47.25" customHeight="1" thickBot="1" x14ac:dyDescent="0.35">
      <c r="A62" s="189"/>
      <c r="B62" s="191"/>
      <c r="C62" s="211"/>
      <c r="D62" s="69" t="s">
        <v>27</v>
      </c>
      <c r="E62" s="68" t="s">
        <v>32</v>
      </c>
      <c r="F62" s="69"/>
      <c r="G62" s="69"/>
      <c r="H62" s="69"/>
      <c r="I62" s="70">
        <v>240</v>
      </c>
      <c r="J62" s="70">
        <v>240</v>
      </c>
      <c r="K62" s="78">
        <v>3</v>
      </c>
      <c r="L62" s="79">
        <f>+K62*J62*I62*0.00000785</f>
        <v>1.3564799999999999</v>
      </c>
      <c r="M62" s="233"/>
      <c r="N62" s="155"/>
      <c r="O62" s="191"/>
      <c r="P62" s="214"/>
      <c r="Q62" s="73">
        <f t="shared" si="19"/>
        <v>1.3564799999999999</v>
      </c>
      <c r="R62" s="74">
        <f t="shared" si="20"/>
        <v>0</v>
      </c>
      <c r="S62" s="73">
        <f t="shared" si="21"/>
        <v>70.103639999999999</v>
      </c>
      <c r="T62" s="73"/>
      <c r="U62" s="75">
        <f t="shared" si="22"/>
        <v>0</v>
      </c>
    </row>
    <row r="63" spans="1:21" ht="33" customHeight="1" x14ac:dyDescent="0.3">
      <c r="A63" s="188">
        <v>29</v>
      </c>
      <c r="B63" s="190" t="s">
        <v>67</v>
      </c>
      <c r="C63" s="204" t="s">
        <v>30</v>
      </c>
      <c r="D63" s="60" t="s">
        <v>27</v>
      </c>
      <c r="E63" s="59" t="s">
        <v>31</v>
      </c>
      <c r="F63" s="60" t="s">
        <v>82</v>
      </c>
      <c r="G63" s="60"/>
      <c r="H63" s="60"/>
      <c r="I63" s="61">
        <v>700</v>
      </c>
      <c r="J63" s="61">
        <v>903</v>
      </c>
      <c r="K63" s="76">
        <v>3</v>
      </c>
      <c r="L63" s="77">
        <f>+K63*J63*I63*0.00000785</f>
        <v>14.885954999999999</v>
      </c>
      <c r="M63" s="224">
        <v>1</v>
      </c>
      <c r="N63" s="154"/>
      <c r="O63" s="190"/>
      <c r="P63" s="212" t="s">
        <v>44</v>
      </c>
      <c r="Q63" s="64">
        <f t="shared" si="19"/>
        <v>14.885954999999999</v>
      </c>
      <c r="R63" s="65">
        <f t="shared" si="20"/>
        <v>0</v>
      </c>
      <c r="S63" s="64">
        <f t="shared" si="21"/>
        <v>70.103639999999999</v>
      </c>
      <c r="T63" s="64"/>
      <c r="U63" s="66">
        <f t="shared" si="22"/>
        <v>0</v>
      </c>
    </row>
    <row r="64" spans="1:21" ht="33" customHeight="1" thickBot="1" x14ac:dyDescent="0.35">
      <c r="A64" s="189"/>
      <c r="B64" s="191"/>
      <c r="C64" s="205"/>
      <c r="D64" s="69" t="s">
        <v>27</v>
      </c>
      <c r="E64" s="68" t="s">
        <v>32</v>
      </c>
      <c r="F64" s="69" t="s">
        <v>83</v>
      </c>
      <c r="G64" s="69"/>
      <c r="H64" s="69"/>
      <c r="I64" s="70">
        <v>380</v>
      </c>
      <c r="J64" s="70">
        <v>380</v>
      </c>
      <c r="K64" s="78">
        <v>3</v>
      </c>
      <c r="L64" s="79">
        <f>+K64*J64*I64*0.00000785*3</f>
        <v>10.201859999999998</v>
      </c>
      <c r="M64" s="233"/>
      <c r="N64" s="155"/>
      <c r="O64" s="191"/>
      <c r="P64" s="214"/>
      <c r="Q64" s="73">
        <f t="shared" si="19"/>
        <v>3.4006199999999995</v>
      </c>
      <c r="R64" s="74">
        <f t="shared" si="20"/>
        <v>0</v>
      </c>
      <c r="S64" s="73">
        <f t="shared" si="21"/>
        <v>70.103639999999999</v>
      </c>
      <c r="T64" s="73"/>
      <c r="U64" s="75">
        <f t="shared" si="22"/>
        <v>0</v>
      </c>
    </row>
    <row r="65" spans="1:21" ht="33" customHeight="1" x14ac:dyDescent="0.3">
      <c r="A65" s="188">
        <v>30</v>
      </c>
      <c r="B65" s="190" t="s">
        <v>86</v>
      </c>
      <c r="C65" s="204" t="s">
        <v>30</v>
      </c>
      <c r="D65" s="60" t="s">
        <v>27</v>
      </c>
      <c r="E65" s="59" t="s">
        <v>31</v>
      </c>
      <c r="F65" s="60" t="s">
        <v>82</v>
      </c>
      <c r="G65" s="60"/>
      <c r="H65" s="60"/>
      <c r="I65" s="61">
        <v>700</v>
      </c>
      <c r="J65" s="61">
        <v>903</v>
      </c>
      <c r="K65" s="76">
        <v>3</v>
      </c>
      <c r="L65" s="77">
        <f>+K65*J65*I65*0.00000785</f>
        <v>14.885954999999999</v>
      </c>
      <c r="M65" s="224">
        <v>1</v>
      </c>
      <c r="N65" s="154"/>
      <c r="O65" s="190"/>
      <c r="P65" s="212" t="s">
        <v>44</v>
      </c>
      <c r="Q65" s="64">
        <f t="shared" si="19"/>
        <v>14.885954999999999</v>
      </c>
      <c r="R65" s="65">
        <f t="shared" si="20"/>
        <v>0</v>
      </c>
      <c r="S65" s="64">
        <f t="shared" si="21"/>
        <v>70.103639999999999</v>
      </c>
      <c r="T65" s="64"/>
      <c r="U65" s="66">
        <f t="shared" si="22"/>
        <v>0</v>
      </c>
    </row>
    <row r="66" spans="1:21" ht="33" customHeight="1" thickBot="1" x14ac:dyDescent="0.35">
      <c r="A66" s="189"/>
      <c r="B66" s="191"/>
      <c r="C66" s="205"/>
      <c r="D66" s="69" t="s">
        <v>27</v>
      </c>
      <c r="E66" s="68" t="s">
        <v>32</v>
      </c>
      <c r="F66" s="69" t="s">
        <v>84</v>
      </c>
      <c r="G66" s="69"/>
      <c r="H66" s="69"/>
      <c r="I66" s="70">
        <v>380</v>
      </c>
      <c r="J66" s="70">
        <v>380</v>
      </c>
      <c r="K66" s="78">
        <v>3</v>
      </c>
      <c r="L66" s="79">
        <f>+K66*J66*I66*0.00000785*4</f>
        <v>13.602479999999998</v>
      </c>
      <c r="M66" s="233"/>
      <c r="N66" s="155"/>
      <c r="O66" s="191"/>
      <c r="P66" s="214"/>
      <c r="Q66" s="73">
        <f t="shared" si="19"/>
        <v>3.4006199999999995</v>
      </c>
      <c r="R66" s="74">
        <f t="shared" si="20"/>
        <v>0</v>
      </c>
      <c r="S66" s="73">
        <f t="shared" si="21"/>
        <v>70.103639999999999</v>
      </c>
      <c r="T66" s="73"/>
      <c r="U66" s="75">
        <f t="shared" si="22"/>
        <v>0</v>
      </c>
    </row>
    <row r="67" spans="1:21" ht="27.75" customHeight="1" x14ac:dyDescent="0.3">
      <c r="A67" s="188">
        <v>31</v>
      </c>
      <c r="B67" s="198" t="s">
        <v>69</v>
      </c>
      <c r="C67" s="231" t="s">
        <v>68</v>
      </c>
      <c r="D67" s="198" t="s">
        <v>27</v>
      </c>
      <c r="E67" s="59" t="s">
        <v>70</v>
      </c>
      <c r="F67" s="60"/>
      <c r="G67" s="60"/>
      <c r="H67" s="60"/>
      <c r="I67" s="61">
        <v>285</v>
      </c>
      <c r="J67" s="61">
        <v>280</v>
      </c>
      <c r="K67" s="62">
        <v>4.5</v>
      </c>
      <c r="L67" s="63">
        <f>+K67*J67*I67*0.00000785</f>
        <v>2.8189349999999997</v>
      </c>
      <c r="M67" s="224">
        <v>1</v>
      </c>
      <c r="N67" s="154"/>
      <c r="O67" s="190"/>
      <c r="P67" s="201" t="s">
        <v>44</v>
      </c>
      <c r="Q67" s="64">
        <f t="shared" si="19"/>
        <v>2.8189349999999997</v>
      </c>
      <c r="R67" s="65">
        <f t="shared" si="20"/>
        <v>0</v>
      </c>
      <c r="S67" s="64">
        <f t="shared" si="21"/>
        <v>105.15545999999999</v>
      </c>
      <c r="T67" s="64"/>
      <c r="U67" s="66">
        <f t="shared" si="22"/>
        <v>0</v>
      </c>
    </row>
    <row r="68" spans="1:21" ht="27.75" customHeight="1" x14ac:dyDescent="0.3">
      <c r="A68" s="200"/>
      <c r="B68" s="184"/>
      <c r="C68" s="203"/>
      <c r="D68" s="184"/>
      <c r="E68" s="15" t="s">
        <v>43</v>
      </c>
      <c r="F68" s="43"/>
      <c r="G68" s="43"/>
      <c r="H68" s="43"/>
      <c r="I68" s="12">
        <v>205</v>
      </c>
      <c r="J68" s="12">
        <v>218</v>
      </c>
      <c r="K68" s="24">
        <v>2</v>
      </c>
      <c r="L68" s="19">
        <f>+K68*J68*I68*0.00000785</f>
        <v>0.70163299999999995</v>
      </c>
      <c r="M68" s="225"/>
      <c r="N68" s="48"/>
      <c r="O68" s="185"/>
      <c r="P68" s="216"/>
      <c r="Q68" s="50">
        <f t="shared" si="19"/>
        <v>0.70163299999999995</v>
      </c>
      <c r="R68" s="54">
        <f t="shared" si="20"/>
        <v>0</v>
      </c>
      <c r="S68" s="50">
        <f t="shared" si="21"/>
        <v>46.735759999999999</v>
      </c>
      <c r="T68" s="50"/>
      <c r="U68" s="67">
        <f t="shared" si="22"/>
        <v>0</v>
      </c>
    </row>
    <row r="69" spans="1:21" ht="27.75" customHeight="1" x14ac:dyDescent="0.3">
      <c r="A69" s="200"/>
      <c r="B69" s="184"/>
      <c r="C69" s="203"/>
      <c r="D69" s="184"/>
      <c r="E69" s="15" t="s">
        <v>71</v>
      </c>
      <c r="F69" s="43"/>
      <c r="G69" s="43"/>
      <c r="H69" s="43"/>
      <c r="I69" s="12">
        <v>50</v>
      </c>
      <c r="J69" s="12">
        <f>54+37+60-18</f>
        <v>133</v>
      </c>
      <c r="K69" s="27">
        <v>4.5</v>
      </c>
      <c r="L69" s="18">
        <f>+K69*J69*I69*0.00000785</f>
        <v>0.23491124999999999</v>
      </c>
      <c r="M69" s="225"/>
      <c r="N69" s="48"/>
      <c r="O69" s="185"/>
      <c r="P69" s="216"/>
      <c r="Q69" s="50">
        <f t="shared" si="19"/>
        <v>0.23491124999999999</v>
      </c>
      <c r="R69" s="54">
        <f t="shared" si="20"/>
        <v>0</v>
      </c>
      <c r="S69" s="50">
        <f t="shared" si="21"/>
        <v>105.15545999999999</v>
      </c>
      <c r="T69" s="50"/>
      <c r="U69" s="67">
        <f t="shared" si="22"/>
        <v>0</v>
      </c>
    </row>
    <row r="70" spans="1:21" ht="27.75" customHeight="1" x14ac:dyDescent="0.3">
      <c r="A70" s="200"/>
      <c r="B70" s="184"/>
      <c r="C70" s="203"/>
      <c r="D70" s="184"/>
      <c r="E70" s="15" t="s">
        <v>72</v>
      </c>
      <c r="F70" s="43"/>
      <c r="G70" s="43"/>
      <c r="H70" s="43"/>
      <c r="I70" s="12">
        <v>50</v>
      </c>
      <c r="J70" s="12">
        <v>133</v>
      </c>
      <c r="K70" s="27">
        <v>4.5</v>
      </c>
      <c r="L70" s="18">
        <f>+K70*J70*I70*0.00000785</f>
        <v>0.23491124999999999</v>
      </c>
      <c r="M70" s="225"/>
      <c r="N70" s="48"/>
      <c r="O70" s="185"/>
      <c r="P70" s="216"/>
      <c r="Q70" s="50">
        <f t="shared" si="19"/>
        <v>0.23491124999999999</v>
      </c>
      <c r="R70" s="54">
        <f t="shared" si="20"/>
        <v>0</v>
      </c>
      <c r="S70" s="50">
        <f t="shared" si="21"/>
        <v>105.15545999999999</v>
      </c>
      <c r="T70" s="50"/>
      <c r="U70" s="67">
        <f t="shared" si="22"/>
        <v>0</v>
      </c>
    </row>
    <row r="71" spans="1:21" ht="27.75" customHeight="1" thickBot="1" x14ac:dyDescent="0.35">
      <c r="A71" s="189"/>
      <c r="B71" s="199"/>
      <c r="C71" s="232"/>
      <c r="D71" s="199"/>
      <c r="E71" s="68" t="s">
        <v>73</v>
      </c>
      <c r="F71" s="69"/>
      <c r="G71" s="69"/>
      <c r="H71" s="69"/>
      <c r="I71" s="70">
        <v>50</v>
      </c>
      <c r="J71" s="70">
        <v>75</v>
      </c>
      <c r="K71" s="71">
        <v>4.5</v>
      </c>
      <c r="L71" s="72">
        <f>+K71*J71*I71*0.00000785</f>
        <v>0.13246875</v>
      </c>
      <c r="M71" s="233"/>
      <c r="N71" s="155"/>
      <c r="O71" s="191"/>
      <c r="P71" s="202"/>
      <c r="Q71" s="73">
        <f t="shared" si="19"/>
        <v>0.13246875</v>
      </c>
      <c r="R71" s="74">
        <f t="shared" si="20"/>
        <v>0</v>
      </c>
      <c r="S71" s="73">
        <f t="shared" si="21"/>
        <v>105.15545999999999</v>
      </c>
      <c r="T71" s="73"/>
      <c r="U71" s="75">
        <f t="shared" si="22"/>
        <v>0</v>
      </c>
    </row>
  </sheetData>
  <mergeCells count="119">
    <mergeCell ref="O27:O28"/>
    <mergeCell ref="Z4:AA4"/>
    <mergeCell ref="AB4:AC4"/>
    <mergeCell ref="Z5:AA5"/>
    <mergeCell ref="AB5:AC5"/>
    <mergeCell ref="Z6:AA6"/>
    <mergeCell ref="AB6:AC6"/>
    <mergeCell ref="Z7:AA7"/>
    <mergeCell ref="AB7:AC7"/>
    <mergeCell ref="O24:O25"/>
    <mergeCell ref="P24:P25"/>
    <mergeCell ref="F2:H2"/>
    <mergeCell ref="I2:K2"/>
    <mergeCell ref="A37:A39"/>
    <mergeCell ref="A24:A25"/>
    <mergeCell ref="B24:B25"/>
    <mergeCell ref="C24:C25"/>
    <mergeCell ref="D24:D25"/>
    <mergeCell ref="M24:M25"/>
    <mergeCell ref="M34:M36"/>
    <mergeCell ref="M37:M39"/>
    <mergeCell ref="B4:B5"/>
    <mergeCell ref="C4:C5"/>
    <mergeCell ref="D4:D5"/>
    <mergeCell ref="C12:C16"/>
    <mergeCell ref="D12:D16"/>
    <mergeCell ref="A27:A28"/>
    <mergeCell ref="B27:B28"/>
    <mergeCell ref="C27:C28"/>
    <mergeCell ref="D27:D28"/>
    <mergeCell ref="P29:P31"/>
    <mergeCell ref="A19:A21"/>
    <mergeCell ref="B19:B21"/>
    <mergeCell ref="C19:C21"/>
    <mergeCell ref="D19:D21"/>
    <mergeCell ref="O29:O31"/>
    <mergeCell ref="M29:M31"/>
    <mergeCell ref="O34:O36"/>
    <mergeCell ref="A1:U1"/>
    <mergeCell ref="A12:A16"/>
    <mergeCell ref="B12:B16"/>
    <mergeCell ref="F31:J31"/>
    <mergeCell ref="F30:H30"/>
    <mergeCell ref="B34:B36"/>
    <mergeCell ref="C34:C36"/>
    <mergeCell ref="A6:A8"/>
    <mergeCell ref="B6:B8"/>
    <mergeCell ref="C9:C11"/>
    <mergeCell ref="B9:B11"/>
    <mergeCell ref="A9:A11"/>
    <mergeCell ref="C6:C8"/>
    <mergeCell ref="D6:D8"/>
    <mergeCell ref="D9:D11"/>
    <mergeCell ref="A4:A5"/>
    <mergeCell ref="A29:A31"/>
    <mergeCell ref="B29:B31"/>
    <mergeCell ref="C29:C31"/>
    <mergeCell ref="D29:D31"/>
    <mergeCell ref="C52:C54"/>
    <mergeCell ref="D52:D54"/>
    <mergeCell ref="B52:B54"/>
    <mergeCell ref="A34:A36"/>
    <mergeCell ref="D34:D36"/>
    <mergeCell ref="A43:A46"/>
    <mergeCell ref="B43:B46"/>
    <mergeCell ref="C43:C46"/>
    <mergeCell ref="D43:D46"/>
    <mergeCell ref="A48:A51"/>
    <mergeCell ref="C48:C51"/>
    <mergeCell ref="D48:D51"/>
    <mergeCell ref="A52:A54"/>
    <mergeCell ref="C61:C62"/>
    <mergeCell ref="O61:O62"/>
    <mergeCell ref="P65:P66"/>
    <mergeCell ref="P61:P62"/>
    <mergeCell ref="P67:P71"/>
    <mergeCell ref="P63:P64"/>
    <mergeCell ref="P34:P36"/>
    <mergeCell ref="A55:A57"/>
    <mergeCell ref="B48:B51"/>
    <mergeCell ref="B37:B39"/>
    <mergeCell ref="C37:C39"/>
    <mergeCell ref="D37:D39"/>
    <mergeCell ref="O43:O46"/>
    <mergeCell ref="O48:O51"/>
    <mergeCell ref="P37:P39"/>
    <mergeCell ref="O37:O39"/>
    <mergeCell ref="A67:A71"/>
    <mergeCell ref="B67:B71"/>
    <mergeCell ref="C67:C71"/>
    <mergeCell ref="D67:D71"/>
    <mergeCell ref="A63:A64"/>
    <mergeCell ref="B63:B64"/>
    <mergeCell ref="B55:B57"/>
    <mergeCell ref="C55:C57"/>
    <mergeCell ref="P52:P54"/>
    <mergeCell ref="P55:P57"/>
    <mergeCell ref="D55:D57"/>
    <mergeCell ref="M52:M54"/>
    <mergeCell ref="M55:M57"/>
    <mergeCell ref="M61:M62"/>
    <mergeCell ref="M67:M71"/>
    <mergeCell ref="O67:O71"/>
    <mergeCell ref="A17:A18"/>
    <mergeCell ref="B17:B18"/>
    <mergeCell ref="C17:C18"/>
    <mergeCell ref="D17:D18"/>
    <mergeCell ref="C63:C64"/>
    <mergeCell ref="O63:O64"/>
    <mergeCell ref="A65:A66"/>
    <mergeCell ref="B65:B66"/>
    <mergeCell ref="C65:C66"/>
    <mergeCell ref="M65:M66"/>
    <mergeCell ref="O65:O66"/>
    <mergeCell ref="M63:M64"/>
    <mergeCell ref="O52:O54"/>
    <mergeCell ref="O55:O57"/>
    <mergeCell ref="A61:A62"/>
    <mergeCell ref="B61:B62"/>
  </mergeCells>
  <conditionalFormatting sqref="B12">
    <cfRule type="duplicateValues" dxfId="5" priority="9"/>
  </conditionalFormatting>
  <conditionalFormatting sqref="B22:B23 B26:B27 B29:B36">
    <cfRule type="duplicateValues" dxfId="4" priority="8"/>
  </conditionalFormatting>
  <conditionalFormatting sqref="B40:B42 B47">
    <cfRule type="duplicateValues" dxfId="3" priority="7"/>
  </conditionalFormatting>
  <conditionalFormatting sqref="C27">
    <cfRule type="duplicateValues" dxfId="2" priority="3"/>
  </conditionalFormatting>
  <conditionalFormatting sqref="D27">
    <cfRule type="duplicateValues" dxfId="1" priority="2"/>
  </conditionalFormatting>
  <conditionalFormatting sqref="O27">
    <cfRule type="duplicateValues" dxfId="0" priority="1"/>
  </conditionalFormatting>
  <pageMargins left="0" right="0" top="0" bottom="0" header="0" footer="0"/>
  <pageSetup paperSize="9" scale="37" fitToHeight="2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I15"/>
  <sheetViews>
    <sheetView workbookViewId="0">
      <selection activeCell="C8" sqref="C8"/>
    </sheetView>
  </sheetViews>
  <sheetFormatPr defaultRowHeight="14.4" x14ac:dyDescent="0.3"/>
  <sheetData>
    <row r="3" spans="3:9" ht="18" x14ac:dyDescent="0.35">
      <c r="C3" s="246"/>
      <c r="D3" s="246"/>
      <c r="E3" s="265" t="s">
        <v>300</v>
      </c>
      <c r="F3" s="265"/>
      <c r="G3" s="265"/>
      <c r="H3" s="246"/>
      <c r="I3" s="246"/>
    </row>
    <row r="4" spans="3:9" x14ac:dyDescent="0.3">
      <c r="C4" s="246"/>
      <c r="D4" s="246"/>
      <c r="E4" s="246"/>
      <c r="F4" s="246"/>
      <c r="G4" s="246"/>
      <c r="H4" s="246"/>
      <c r="I4" s="246"/>
    </row>
    <row r="5" spans="3:9" x14ac:dyDescent="0.3">
      <c r="C5" s="181" t="s">
        <v>276</v>
      </c>
      <c r="D5" s="181"/>
      <c r="E5" s="181" t="s">
        <v>277</v>
      </c>
      <c r="F5" s="181"/>
      <c r="G5" s="181" t="s">
        <v>278</v>
      </c>
      <c r="H5" s="181"/>
      <c r="I5" s="181" t="s">
        <v>279</v>
      </c>
    </row>
    <row r="6" spans="3:9" x14ac:dyDescent="0.3">
      <c r="C6" s="246"/>
      <c r="D6" s="246"/>
      <c r="E6" s="246"/>
      <c r="F6" s="246"/>
      <c r="G6" s="246"/>
      <c r="H6" s="246"/>
      <c r="I6" s="246"/>
    </row>
    <row r="7" spans="3:9" x14ac:dyDescent="0.3">
      <c r="C7" s="246" t="s">
        <v>301</v>
      </c>
      <c r="D7" s="246"/>
      <c r="E7" s="246" t="s">
        <v>285</v>
      </c>
      <c r="F7" s="246"/>
      <c r="G7" s="246" t="s">
        <v>289</v>
      </c>
      <c r="H7" s="246"/>
      <c r="I7" s="246" t="s">
        <v>293</v>
      </c>
    </row>
    <row r="8" spans="3:9" x14ac:dyDescent="0.3">
      <c r="C8" s="246" t="s">
        <v>24</v>
      </c>
      <c r="D8" s="246"/>
      <c r="E8" s="246" t="s">
        <v>286</v>
      </c>
      <c r="F8" s="246"/>
      <c r="G8" s="246" t="s">
        <v>290</v>
      </c>
      <c r="H8" s="246"/>
      <c r="I8" s="246" t="s">
        <v>294</v>
      </c>
    </row>
    <row r="9" spans="3:9" x14ac:dyDescent="0.3">
      <c r="C9" s="246" t="s">
        <v>280</v>
      </c>
      <c r="D9" s="246"/>
      <c r="E9" s="246" t="s">
        <v>287</v>
      </c>
      <c r="F9" s="246"/>
      <c r="G9" s="246" t="s">
        <v>291</v>
      </c>
      <c r="H9" s="246"/>
      <c r="I9" s="246" t="s">
        <v>295</v>
      </c>
    </row>
    <row r="10" spans="3:9" x14ac:dyDescent="0.3">
      <c r="C10" s="246" t="s">
        <v>25</v>
      </c>
      <c r="D10" s="246"/>
      <c r="E10" s="246" t="s">
        <v>288</v>
      </c>
      <c r="F10" s="246"/>
      <c r="G10" s="246" t="s">
        <v>292</v>
      </c>
      <c r="H10" s="246"/>
      <c r="I10" s="246" t="s">
        <v>296</v>
      </c>
    </row>
    <row r="11" spans="3:9" x14ac:dyDescent="0.3">
      <c r="C11" s="246" t="s">
        <v>281</v>
      </c>
      <c r="D11" s="246"/>
      <c r="E11" s="246"/>
      <c r="F11" s="246"/>
      <c r="G11" s="246"/>
      <c r="H11" s="246"/>
      <c r="I11" s="246" t="s">
        <v>297</v>
      </c>
    </row>
    <row r="12" spans="3:9" x14ac:dyDescent="0.3">
      <c r="C12" s="246" t="s">
        <v>282</v>
      </c>
      <c r="D12" s="246"/>
      <c r="E12" s="246"/>
      <c r="F12" s="246"/>
      <c r="G12" s="246"/>
      <c r="H12" s="246"/>
      <c r="I12" s="246" t="s">
        <v>298</v>
      </c>
    </row>
    <row r="13" spans="3:9" x14ac:dyDescent="0.3">
      <c r="C13" s="246" t="s">
        <v>283</v>
      </c>
      <c r="D13" s="246"/>
      <c r="E13" s="246"/>
      <c r="F13" s="246"/>
      <c r="G13" s="246"/>
      <c r="H13" s="246"/>
      <c r="I13" s="246" t="s">
        <v>299</v>
      </c>
    </row>
    <row r="14" spans="3:9" x14ac:dyDescent="0.3">
      <c r="C14" s="246" t="s">
        <v>27</v>
      </c>
      <c r="D14" s="246"/>
      <c r="E14" s="246"/>
      <c r="F14" s="246"/>
      <c r="G14" s="246"/>
      <c r="H14" s="246"/>
      <c r="I14" s="246"/>
    </row>
    <row r="15" spans="3:9" x14ac:dyDescent="0.3">
      <c r="C15" s="246" t="s">
        <v>284</v>
      </c>
    </row>
  </sheetData>
  <mergeCells count="1">
    <mergeCell ref="E3:G3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51"/>
  <sheetViews>
    <sheetView zoomScale="145" zoomScaleNormal="145" workbookViewId="0">
      <selection activeCell="D4" sqref="D4"/>
    </sheetView>
  </sheetViews>
  <sheetFormatPr defaultRowHeight="14.4" x14ac:dyDescent="0.3"/>
  <cols>
    <col min="2" max="2" width="13.21875" customWidth="1"/>
    <col min="3" max="3" width="15.21875" bestFit="1" customWidth="1"/>
    <col min="4" max="4" width="27" customWidth="1"/>
  </cols>
  <sheetData>
    <row r="1" spans="1:4" x14ac:dyDescent="0.3">
      <c r="A1" s="244" t="s">
        <v>156</v>
      </c>
      <c r="B1" s="244"/>
      <c r="C1" s="244"/>
      <c r="D1" s="244"/>
    </row>
    <row r="3" spans="1:4" x14ac:dyDescent="0.3">
      <c r="A3" s="182" t="s">
        <v>0</v>
      </c>
      <c r="B3" s="182" t="s">
        <v>157</v>
      </c>
      <c r="C3" s="182" t="s">
        <v>269</v>
      </c>
      <c r="D3" s="182" t="s">
        <v>158</v>
      </c>
    </row>
    <row r="4" spans="1:4" x14ac:dyDescent="0.3">
      <c r="A4" s="183">
        <v>1</v>
      </c>
      <c r="B4" s="183" t="s">
        <v>159</v>
      </c>
      <c r="C4" s="183" t="s">
        <v>270</v>
      </c>
      <c r="D4" s="183" t="s">
        <v>193</v>
      </c>
    </row>
    <row r="5" spans="1:4" x14ac:dyDescent="0.3">
      <c r="A5" s="183">
        <v>2</v>
      </c>
      <c r="B5" s="183" t="s">
        <v>160</v>
      </c>
      <c r="C5" s="183"/>
      <c r="D5" s="183" t="s">
        <v>221</v>
      </c>
    </row>
    <row r="6" spans="1:4" x14ac:dyDescent="0.3">
      <c r="A6" s="183">
        <v>3</v>
      </c>
      <c r="B6" s="183" t="s">
        <v>161</v>
      </c>
      <c r="C6" s="183"/>
      <c r="D6" s="183" t="s">
        <v>222</v>
      </c>
    </row>
    <row r="7" spans="1:4" x14ac:dyDescent="0.3">
      <c r="A7" s="183">
        <v>4</v>
      </c>
      <c r="B7" s="183" t="s">
        <v>162</v>
      </c>
      <c r="C7" s="183"/>
      <c r="D7" s="183" t="s">
        <v>194</v>
      </c>
    </row>
    <row r="8" spans="1:4" x14ac:dyDescent="0.3">
      <c r="A8" s="183">
        <v>5</v>
      </c>
      <c r="B8" s="183" t="s">
        <v>163</v>
      </c>
      <c r="C8" s="183"/>
      <c r="D8" s="183" t="s">
        <v>223</v>
      </c>
    </row>
    <row r="9" spans="1:4" x14ac:dyDescent="0.3">
      <c r="A9" s="183">
        <v>6</v>
      </c>
      <c r="B9" s="183" t="s">
        <v>164</v>
      </c>
      <c r="C9" s="183"/>
      <c r="D9" s="183" t="s">
        <v>224</v>
      </c>
    </row>
    <row r="10" spans="1:4" x14ac:dyDescent="0.3">
      <c r="A10" s="183">
        <v>7</v>
      </c>
      <c r="B10" s="183" t="s">
        <v>165</v>
      </c>
      <c r="C10" s="183"/>
      <c r="D10" s="183" t="s">
        <v>188</v>
      </c>
    </row>
    <row r="11" spans="1:4" x14ac:dyDescent="0.3">
      <c r="A11" s="183">
        <v>8</v>
      </c>
      <c r="B11" s="183" t="s">
        <v>166</v>
      </c>
      <c r="C11" s="183"/>
      <c r="D11" s="183" t="s">
        <v>225</v>
      </c>
    </row>
    <row r="12" spans="1:4" x14ac:dyDescent="0.3">
      <c r="A12" s="183">
        <v>9</v>
      </c>
      <c r="B12" s="183" t="s">
        <v>167</v>
      </c>
      <c r="C12" s="183"/>
      <c r="D12" s="183" t="s">
        <v>226</v>
      </c>
    </row>
    <row r="13" spans="1:4" x14ac:dyDescent="0.3">
      <c r="A13" s="183">
        <v>10</v>
      </c>
      <c r="B13" s="183" t="s">
        <v>168</v>
      </c>
      <c r="C13" s="183"/>
      <c r="D13" s="183" t="s">
        <v>203</v>
      </c>
    </row>
    <row r="14" spans="1:4" x14ac:dyDescent="0.3">
      <c r="A14" s="183">
        <v>11</v>
      </c>
      <c r="B14" s="183" t="s">
        <v>169</v>
      </c>
      <c r="C14" s="183"/>
      <c r="D14" s="183" t="s">
        <v>229</v>
      </c>
    </row>
    <row r="15" spans="1:4" x14ac:dyDescent="0.3">
      <c r="A15" s="183">
        <v>12</v>
      </c>
      <c r="B15" s="183" t="s">
        <v>170</v>
      </c>
      <c r="C15" s="183"/>
      <c r="D15" s="183" t="s">
        <v>230</v>
      </c>
    </row>
    <row r="16" spans="1:4" x14ac:dyDescent="0.3">
      <c r="A16" s="183">
        <v>13</v>
      </c>
      <c r="B16" s="183" t="s">
        <v>171</v>
      </c>
      <c r="C16" s="183"/>
      <c r="D16" s="183" t="s">
        <v>189</v>
      </c>
    </row>
    <row r="17" spans="1:4" x14ac:dyDescent="0.3">
      <c r="A17" s="183">
        <v>14</v>
      </c>
      <c r="B17" s="183" t="s">
        <v>172</v>
      </c>
      <c r="C17" s="183"/>
      <c r="D17" s="183" t="s">
        <v>231</v>
      </c>
    </row>
    <row r="18" spans="1:4" x14ac:dyDescent="0.3">
      <c r="A18" s="183">
        <v>15</v>
      </c>
      <c r="B18" s="183" t="s">
        <v>173</v>
      </c>
      <c r="C18" s="183"/>
      <c r="D18" s="183" t="s">
        <v>232</v>
      </c>
    </row>
    <row r="19" spans="1:4" x14ac:dyDescent="0.3">
      <c r="A19" s="183">
        <v>16</v>
      </c>
      <c r="B19" s="183" t="s">
        <v>174</v>
      </c>
      <c r="C19" s="183"/>
      <c r="D19" s="183" t="s">
        <v>190</v>
      </c>
    </row>
    <row r="20" spans="1:4" x14ac:dyDescent="0.3">
      <c r="A20" s="183">
        <v>17</v>
      </c>
      <c r="B20" s="183" t="s">
        <v>175</v>
      </c>
      <c r="C20" s="183"/>
      <c r="D20" s="183" t="s">
        <v>233</v>
      </c>
    </row>
    <row r="21" spans="1:4" x14ac:dyDescent="0.3">
      <c r="A21" s="183">
        <v>18</v>
      </c>
      <c r="B21" s="183" t="s">
        <v>176</v>
      </c>
      <c r="C21" s="183"/>
      <c r="D21" s="183" t="s">
        <v>234</v>
      </c>
    </row>
    <row r="22" spans="1:4" x14ac:dyDescent="0.3">
      <c r="A22" s="183">
        <v>19</v>
      </c>
      <c r="B22" s="183" t="s">
        <v>177</v>
      </c>
      <c r="C22" s="183"/>
      <c r="D22" s="183" t="s">
        <v>191</v>
      </c>
    </row>
    <row r="23" spans="1:4" x14ac:dyDescent="0.3">
      <c r="A23" s="183">
        <v>20</v>
      </c>
      <c r="B23" s="183" t="s">
        <v>178</v>
      </c>
      <c r="C23" s="183"/>
      <c r="D23" s="183" t="s">
        <v>235</v>
      </c>
    </row>
    <row r="24" spans="1:4" x14ac:dyDescent="0.3">
      <c r="A24" s="183">
        <v>21</v>
      </c>
      <c r="B24" s="183" t="s">
        <v>179</v>
      </c>
      <c r="C24" s="183"/>
      <c r="D24" s="183" t="s">
        <v>236</v>
      </c>
    </row>
    <row r="25" spans="1:4" x14ac:dyDescent="0.3">
      <c r="A25" s="183">
        <v>22</v>
      </c>
      <c r="B25" s="183" t="s">
        <v>180</v>
      </c>
      <c r="C25" s="183"/>
      <c r="D25" s="257" t="s">
        <v>192</v>
      </c>
    </row>
    <row r="26" spans="1:4" x14ac:dyDescent="0.3">
      <c r="A26" s="183">
        <v>23</v>
      </c>
      <c r="B26" s="183" t="s">
        <v>181</v>
      </c>
      <c r="C26" s="183"/>
      <c r="D26" s="257" t="s">
        <v>237</v>
      </c>
    </row>
    <row r="27" spans="1:4" x14ac:dyDescent="0.3">
      <c r="A27" s="183">
        <v>24</v>
      </c>
      <c r="B27" s="183" t="s">
        <v>182</v>
      </c>
      <c r="C27" s="183"/>
      <c r="D27" s="257" t="s">
        <v>238</v>
      </c>
    </row>
    <row r="28" spans="1:4" x14ac:dyDescent="0.3">
      <c r="A28" s="183">
        <v>25</v>
      </c>
      <c r="B28" s="183" t="s">
        <v>183</v>
      </c>
      <c r="C28" s="183"/>
      <c r="D28" s="183" t="s">
        <v>195</v>
      </c>
    </row>
    <row r="29" spans="1:4" x14ac:dyDescent="0.3">
      <c r="A29" s="183">
        <v>26</v>
      </c>
      <c r="B29" s="183" t="s">
        <v>184</v>
      </c>
      <c r="C29" s="183"/>
      <c r="D29" s="183" t="s">
        <v>239</v>
      </c>
    </row>
    <row r="30" spans="1:4" x14ac:dyDescent="0.3">
      <c r="A30" s="183">
        <v>27</v>
      </c>
      <c r="B30" s="183" t="s">
        <v>185</v>
      </c>
      <c r="C30" s="183"/>
      <c r="D30" s="183" t="s">
        <v>240</v>
      </c>
    </row>
    <row r="31" spans="1:4" x14ac:dyDescent="0.3">
      <c r="A31" s="183">
        <v>28</v>
      </c>
      <c r="B31" s="183" t="s">
        <v>186</v>
      </c>
      <c r="C31" s="183"/>
      <c r="D31" s="257" t="s">
        <v>196</v>
      </c>
    </row>
    <row r="32" spans="1:4" x14ac:dyDescent="0.3">
      <c r="A32" s="183">
        <v>29</v>
      </c>
      <c r="B32" s="183" t="s">
        <v>187</v>
      </c>
      <c r="C32" s="183"/>
      <c r="D32" s="257" t="s">
        <v>241</v>
      </c>
    </row>
    <row r="33" spans="1:4" x14ac:dyDescent="0.3">
      <c r="A33" s="183">
        <v>30</v>
      </c>
      <c r="B33" s="183" t="s">
        <v>204</v>
      </c>
      <c r="C33" s="183"/>
      <c r="D33" s="257" t="s">
        <v>242</v>
      </c>
    </row>
    <row r="34" spans="1:4" x14ac:dyDescent="0.3">
      <c r="A34" s="183">
        <v>31</v>
      </c>
      <c r="B34" s="183" t="s">
        <v>205</v>
      </c>
      <c r="C34" s="183"/>
      <c r="D34" s="183" t="s">
        <v>197</v>
      </c>
    </row>
    <row r="35" spans="1:4" x14ac:dyDescent="0.3">
      <c r="A35" s="183">
        <v>32</v>
      </c>
      <c r="B35" s="183" t="s">
        <v>206</v>
      </c>
      <c r="C35" s="183"/>
      <c r="D35" s="183" t="s">
        <v>243</v>
      </c>
    </row>
    <row r="36" spans="1:4" x14ac:dyDescent="0.3">
      <c r="A36" s="183">
        <v>33</v>
      </c>
      <c r="B36" s="183" t="s">
        <v>207</v>
      </c>
      <c r="C36" s="183"/>
      <c r="D36" s="183" t="s">
        <v>244</v>
      </c>
    </row>
    <row r="37" spans="1:4" x14ac:dyDescent="0.3">
      <c r="A37" s="183">
        <v>34</v>
      </c>
      <c r="B37" s="183" t="s">
        <v>208</v>
      </c>
      <c r="C37" s="183"/>
      <c r="D37" s="183" t="s">
        <v>198</v>
      </c>
    </row>
    <row r="38" spans="1:4" x14ac:dyDescent="0.3">
      <c r="A38" s="183">
        <v>35</v>
      </c>
      <c r="B38" s="183" t="s">
        <v>209</v>
      </c>
      <c r="C38" s="183"/>
      <c r="D38" s="183" t="s">
        <v>245</v>
      </c>
    </row>
    <row r="39" spans="1:4" x14ac:dyDescent="0.3">
      <c r="A39" s="183">
        <v>36</v>
      </c>
      <c r="B39" s="183" t="s">
        <v>210</v>
      </c>
      <c r="C39" s="183"/>
      <c r="D39" s="183" t="s">
        <v>246</v>
      </c>
    </row>
    <row r="40" spans="1:4" x14ac:dyDescent="0.3">
      <c r="A40" s="183">
        <v>37</v>
      </c>
      <c r="B40" s="183" t="s">
        <v>211</v>
      </c>
      <c r="C40" s="183"/>
      <c r="D40" s="183" t="s">
        <v>199</v>
      </c>
    </row>
    <row r="41" spans="1:4" x14ac:dyDescent="0.3">
      <c r="A41" s="183">
        <v>38</v>
      </c>
      <c r="B41" s="183" t="s">
        <v>212</v>
      </c>
      <c r="C41" s="183"/>
      <c r="D41" s="183" t="s">
        <v>247</v>
      </c>
    </row>
    <row r="42" spans="1:4" x14ac:dyDescent="0.3">
      <c r="A42" s="183">
        <v>39</v>
      </c>
      <c r="B42" s="183" t="s">
        <v>213</v>
      </c>
      <c r="C42" s="183"/>
      <c r="D42" s="183" t="s">
        <v>248</v>
      </c>
    </row>
    <row r="43" spans="1:4" x14ac:dyDescent="0.3">
      <c r="A43" s="183">
        <v>40</v>
      </c>
      <c r="B43" s="183" t="s">
        <v>214</v>
      </c>
      <c r="C43" s="183"/>
      <c r="D43" s="183" t="s">
        <v>200</v>
      </c>
    </row>
    <row r="44" spans="1:4" x14ac:dyDescent="0.3">
      <c r="A44" s="183">
        <v>41</v>
      </c>
      <c r="B44" s="183" t="s">
        <v>215</v>
      </c>
      <c r="C44" s="183"/>
      <c r="D44" s="183" t="s">
        <v>249</v>
      </c>
    </row>
    <row r="45" spans="1:4" x14ac:dyDescent="0.3">
      <c r="A45" s="183">
        <v>42</v>
      </c>
      <c r="B45" s="183" t="s">
        <v>216</v>
      </c>
      <c r="C45" s="183"/>
      <c r="D45" s="183" t="s">
        <v>250</v>
      </c>
    </row>
    <row r="46" spans="1:4" x14ac:dyDescent="0.3">
      <c r="A46" s="183">
        <v>43</v>
      </c>
      <c r="B46" s="183" t="s">
        <v>217</v>
      </c>
      <c r="C46" s="183"/>
      <c r="D46" s="183" t="s">
        <v>201</v>
      </c>
    </row>
    <row r="47" spans="1:4" x14ac:dyDescent="0.3">
      <c r="A47" s="183">
        <v>44</v>
      </c>
      <c r="B47" s="183" t="s">
        <v>218</v>
      </c>
      <c r="C47" s="183"/>
      <c r="D47" s="183" t="s">
        <v>251</v>
      </c>
    </row>
    <row r="48" spans="1:4" x14ac:dyDescent="0.3">
      <c r="A48" s="183">
        <v>45</v>
      </c>
      <c r="B48" s="183" t="s">
        <v>219</v>
      </c>
      <c r="C48" s="183"/>
      <c r="D48" s="183" t="s">
        <v>252</v>
      </c>
    </row>
    <row r="49" spans="1:4" x14ac:dyDescent="0.3">
      <c r="A49" s="183">
        <v>46</v>
      </c>
      <c r="B49" s="183" t="s">
        <v>220</v>
      </c>
      <c r="C49" s="183"/>
      <c r="D49" s="183" t="s">
        <v>202</v>
      </c>
    </row>
    <row r="50" spans="1:4" x14ac:dyDescent="0.3">
      <c r="A50" s="183">
        <v>47</v>
      </c>
      <c r="B50" s="183" t="s">
        <v>227</v>
      </c>
      <c r="C50" s="183"/>
      <c r="D50" s="183" t="s">
        <v>253</v>
      </c>
    </row>
    <row r="51" spans="1:4" x14ac:dyDescent="0.3">
      <c r="A51" s="183">
        <v>48</v>
      </c>
      <c r="B51" s="183" t="s">
        <v>228</v>
      </c>
      <c r="C51" s="183"/>
      <c r="D51" s="183" t="s">
        <v>254</v>
      </c>
    </row>
  </sheetData>
  <mergeCells count="1">
    <mergeCell ref="A1:D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</vt:i4>
      </vt:variant>
    </vt:vector>
  </HeadingPairs>
  <TitlesOfParts>
    <vt:vector size="7" baseType="lpstr">
      <vt:lpstr>Material Codes</vt:lpstr>
      <vt:lpstr>v1.3</vt:lpstr>
      <vt:lpstr>v1.2</vt:lpstr>
      <vt:lpstr>Sheet3</vt:lpstr>
      <vt:lpstr>Sheet1</vt:lpstr>
      <vt:lpstr>v1.2!Print_Area</vt:lpstr>
      <vt:lpstr>v1.3!Print_Area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AC</dc:creator>
  <cp:lastModifiedBy>DELL 5580</cp:lastModifiedBy>
  <cp:lastPrinted>2024-01-03T05:01:19Z</cp:lastPrinted>
  <dcterms:created xsi:type="dcterms:W3CDTF">2020-06-24T05:16:12Z</dcterms:created>
  <dcterms:modified xsi:type="dcterms:W3CDTF">2025-10-06T12:27:15Z</dcterms:modified>
</cp:coreProperties>
</file>